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Usuário\Desktop\CPLOSE.2022\PL 007 - CP 001 - LUMINÁRIAS EM LED\PROJETO\"/>
    </mc:Choice>
  </mc:AlternateContent>
  <xr:revisionPtr revIDLastSave="0" documentId="8_{3BCFFEB1-AAF5-42C3-809B-93F076BF5D98}" xr6:coauthVersionLast="47" xr6:coauthVersionMax="47" xr10:uidLastSave="{00000000-0000-0000-0000-000000000000}"/>
  <bookViews>
    <workbookView xWindow="-120" yWindow="-120" windowWidth="24240" windowHeight="13140" tabRatio="773" xr2:uid="{00000000-000D-0000-FFFF-FFFF00000000}"/>
  </bookViews>
  <sheets>
    <sheet name="PLANILHA SÃO LOURENÇO - DES" sheetId="1" r:id="rId1"/>
    <sheet name="CRONOGRAMA FÍS-FIN" sheetId="27" r:id="rId2"/>
    <sheet name="COMP1" sheetId="28" r:id="rId3"/>
    <sheet name="COMP2" sheetId="31" r:id="rId4"/>
    <sheet name="COMP3" sheetId="45" r:id="rId5"/>
    <sheet name="BDI DESONERADO - SER" sheetId="33" r:id="rId6"/>
    <sheet name="BDI DESONERADO - INS" sheetId="32" r:id="rId7"/>
    <sheet name="ENCARGOS" sheetId="42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7" hidden="1">#REF!</definedName>
    <definedName name="_Fill" hidden="1">#REF!</definedName>
    <definedName name="_mar2" localSheetId="2">'[1]RESTAURAÇÃO '!#REF!</definedName>
    <definedName name="_mar2" localSheetId="3">'[1]RESTAURAÇÃO '!#REF!</definedName>
    <definedName name="_mar2" localSheetId="4">'[1]RESTAURAÇÃO '!#REF!</definedName>
    <definedName name="_mar2" localSheetId="7">'[1]RESTAURAÇÃO '!#REF!</definedName>
    <definedName name="_mar2">'[1]RESTAURAÇÃO '!#REF!</definedName>
    <definedName name="_mar3" localSheetId="3">'[1]RESTAURAÇÃO '!#REF!</definedName>
    <definedName name="_mar3" localSheetId="4">'[1]RESTAURAÇÃO '!#REF!</definedName>
    <definedName name="_mar3" localSheetId="7">'[1]RESTAURAÇÃO '!#REF!</definedName>
    <definedName name="_mar3">'[1]RESTAURAÇÃO '!#REF!</definedName>
    <definedName name="_xlnm.Print_Area" localSheetId="6">'BDI DESONERADO - INS'!$A$1:$C$38</definedName>
    <definedName name="_xlnm.Print_Area" localSheetId="5">'BDI DESONERADO - SER'!$A$1:$C$38</definedName>
    <definedName name="_xlnm.Print_Area" localSheetId="2">COMP1!$A$1:$H$49</definedName>
    <definedName name="_xlnm.Print_Area" localSheetId="3">COMP2!$A$1:$H$47</definedName>
    <definedName name="_xlnm.Print_Area" localSheetId="4">COMP3!$A$1:$H$55</definedName>
    <definedName name="_xlnm.Print_Area" localSheetId="1">'CRONOGRAMA FÍS-FIN'!$A$1:$Q$21</definedName>
    <definedName name="_xlnm.Print_Area" localSheetId="7">ENCARGOS!$A$1:$F$45</definedName>
    <definedName name="_xlnm.Print_Area" localSheetId="0">'PLANILHA SÃO LOURENÇO - DES'!$A$1:$K$26</definedName>
    <definedName name="ASD" localSheetId="6" hidden="1">#REF!</definedName>
    <definedName name="ASD" localSheetId="5" hidden="1">#REF!</definedName>
    <definedName name="ASD" localSheetId="2" hidden="1">#REF!</definedName>
    <definedName name="ASD" localSheetId="3" hidden="1">#REF!</definedName>
    <definedName name="ASD" localSheetId="4" hidden="1">#REF!</definedName>
    <definedName name="ASD" localSheetId="7" hidden="1">#REF!</definedName>
    <definedName name="ASD" hidden="1">#REF!</definedName>
    <definedName name="ASDDDDDDDD" localSheetId="6">#REF!</definedName>
    <definedName name="ASDDDDDDDD" localSheetId="5">#REF!</definedName>
    <definedName name="ASDDDDDDDD" localSheetId="2">#REF!</definedName>
    <definedName name="ASDDDDDDDD" localSheetId="3">#REF!</definedName>
    <definedName name="ASDDDDDDDD" localSheetId="4">#REF!</definedName>
    <definedName name="ASDDDDDDDD" localSheetId="7">#REF!</definedName>
    <definedName name="ASDDDDDDDD">#REF!</definedName>
    <definedName name="BANCO1">#REF!</definedName>
    <definedName name="D" localSheetId="6">'[1]RESTAURAÇÃO '!#REF!</definedName>
    <definedName name="D" localSheetId="5">'[1]RESTAURAÇÃO '!#REF!</definedName>
    <definedName name="D" localSheetId="2">'[1]RESTAURAÇÃO '!#REF!</definedName>
    <definedName name="D" localSheetId="3">'[1]RESTAURAÇÃO '!#REF!</definedName>
    <definedName name="D" localSheetId="4">'[1]RESTAURAÇÃO '!#REF!</definedName>
    <definedName name="D" localSheetId="7">'[1]RESTAURAÇÃO '!#REF!</definedName>
    <definedName name="D">'[1]RESTAURAÇÃO '!#REF!</definedName>
    <definedName name="DD" localSheetId="6">#REF!</definedName>
    <definedName name="DD" localSheetId="5">#REF!</definedName>
    <definedName name="DD" localSheetId="2">#REF!</definedName>
    <definedName name="DD" localSheetId="3">#REF!</definedName>
    <definedName name="DD" localSheetId="4">#REF!</definedName>
    <definedName name="DD" localSheetId="7">#REF!</definedName>
    <definedName name="DD">#REF!</definedName>
    <definedName name="DDD" localSheetId="6">#REF!</definedName>
    <definedName name="DDD" localSheetId="5">#REF!</definedName>
    <definedName name="DDD" localSheetId="2">#REF!</definedName>
    <definedName name="DDD" localSheetId="3">#REF!</definedName>
    <definedName name="DDD" localSheetId="4">#REF!</definedName>
    <definedName name="DDD" localSheetId="7">#REF!</definedName>
    <definedName name="DDD">#REF!</definedName>
    <definedName name="ddddd" localSheetId="6">'[1]RESTAURAÇÃO '!#REF!</definedName>
    <definedName name="ddddd" localSheetId="5">'[1]RESTAURAÇÃO '!#REF!</definedName>
    <definedName name="ddddd" localSheetId="2">'[1]RESTAURAÇÃO '!#REF!</definedName>
    <definedName name="ddddd" localSheetId="3">'[1]RESTAURAÇÃO '!#REF!</definedName>
    <definedName name="ddddd" localSheetId="4">'[1]RESTAURAÇÃO '!#REF!</definedName>
    <definedName name="ddddd" localSheetId="7">'[1]RESTAURAÇÃO '!#REF!</definedName>
    <definedName name="ddddd">'[1]RESTAURAÇÃO '!#REF!</definedName>
    <definedName name="dddr" localSheetId="6">#REF!</definedName>
    <definedName name="dddr" localSheetId="5">#REF!</definedName>
    <definedName name="dddr" localSheetId="2">#REF!</definedName>
    <definedName name="dddr" localSheetId="3">#REF!</definedName>
    <definedName name="dddr" localSheetId="4">#REF!</definedName>
    <definedName name="dddr" localSheetId="7">#REF!</definedName>
    <definedName name="dddr">#REF!</definedName>
    <definedName name="dfsasasasasasasasasasasasasasa" localSheetId="6">#REF!</definedName>
    <definedName name="dfsasasasasasasasasasasasasasa" localSheetId="5">#REF!</definedName>
    <definedName name="dfsasasasasasasasasasasasasasa" localSheetId="2">#REF!</definedName>
    <definedName name="dfsasasasasasasasasasasasasasa" localSheetId="3">#REF!</definedName>
    <definedName name="dfsasasasasasasasasasasasasasa" localSheetId="4">#REF!</definedName>
    <definedName name="dfsasasasasasasasasasasasasasa" localSheetId="7">#REF!</definedName>
    <definedName name="dfsasasasasasasasasasasasasasa">#REF!</definedName>
    <definedName name="dr" localSheetId="6">'[1]RESTAURAÇÃO '!#REF!</definedName>
    <definedName name="dr" localSheetId="5">'[1]RESTAURAÇÃO '!#REF!</definedName>
    <definedName name="dr" localSheetId="2">'[1]RESTAURAÇÃO '!#REF!</definedName>
    <definedName name="dr" localSheetId="3">'[1]RESTAURAÇÃO '!#REF!</definedName>
    <definedName name="dr" localSheetId="4">'[1]RESTAURAÇÃO '!#REF!</definedName>
    <definedName name="dr" localSheetId="7">'[1]RESTAURAÇÃO '!#REF!</definedName>
    <definedName name="dr">'[1]RESTAURAÇÃO '!#REF!</definedName>
    <definedName name="DWEDWEFDWFWF" localSheetId="6">#REF!</definedName>
    <definedName name="DWEDWEFDWFWF" localSheetId="5">#REF!</definedName>
    <definedName name="DWEDWEFDWFWF" localSheetId="2">#REF!</definedName>
    <definedName name="DWEDWEFDWFWF" localSheetId="3">#REF!</definedName>
    <definedName name="DWEDWEFDWFWF" localSheetId="4">#REF!</definedName>
    <definedName name="DWEDWEFDWFWF" localSheetId="7">#REF!</definedName>
    <definedName name="DWEDWEFDWFWF">#REF!</definedName>
    <definedName name="EDF" localSheetId="6">'[1]RESTAURAÇÃO '!#REF!</definedName>
    <definedName name="EDF" localSheetId="5">'[1]RESTAURAÇÃO '!#REF!</definedName>
    <definedName name="EDF" localSheetId="2">'[1]RESTAURAÇÃO '!#REF!</definedName>
    <definedName name="EDF" localSheetId="3">'[1]RESTAURAÇÃO '!#REF!</definedName>
    <definedName name="EDF" localSheetId="4">'[1]RESTAURAÇÃO '!#REF!</definedName>
    <definedName name="EDF" localSheetId="7">'[1]RESTAURAÇÃO '!#REF!</definedName>
    <definedName name="EDF">'[1]RESTAURAÇÃO '!#REF!</definedName>
    <definedName name="ewrdqrqrqerqrf" localSheetId="6">#REF!</definedName>
    <definedName name="ewrdqrqrqerqrf" localSheetId="5">#REF!</definedName>
    <definedName name="ewrdqrqrqerqrf" localSheetId="2">#REF!</definedName>
    <definedName name="ewrdqrqrqerqrf" localSheetId="3">#REF!</definedName>
    <definedName name="ewrdqrqrqerqrf" localSheetId="4">#REF!</definedName>
    <definedName name="ewrdqrqrqerqrf" localSheetId="7">#REF!</definedName>
    <definedName name="ewrdqrqrqerqrf">#REF!</definedName>
    <definedName name="Excel_BuiltIn_Print_Area_16" localSheetId="6">#REF!</definedName>
    <definedName name="Excel_BuiltIn_Print_Area_16" localSheetId="5">#REF!</definedName>
    <definedName name="Excel_BuiltIn_Print_Area_16" localSheetId="2">#REF!</definedName>
    <definedName name="Excel_BuiltIn_Print_Area_16" localSheetId="3">#REF!</definedName>
    <definedName name="Excel_BuiltIn_Print_Area_16" localSheetId="4">#REF!</definedName>
    <definedName name="Excel_BuiltIn_Print_Area_16" localSheetId="7">#REF!</definedName>
    <definedName name="Excel_BuiltIn_Print_Area_16">#REF!</definedName>
    <definedName name="Excel_BuiltIn_Print_Area_17" localSheetId="6">#REF!</definedName>
    <definedName name="Excel_BuiltIn_Print_Area_17" localSheetId="5">#REF!</definedName>
    <definedName name="Excel_BuiltIn_Print_Area_17" localSheetId="2">#REF!</definedName>
    <definedName name="Excel_BuiltIn_Print_Area_17" localSheetId="3">#REF!</definedName>
    <definedName name="Excel_BuiltIn_Print_Area_17" localSheetId="4">#REF!</definedName>
    <definedName name="Excel_BuiltIn_Print_Area_17" localSheetId="7">#REF!</definedName>
    <definedName name="Excel_BuiltIn_Print_Area_17">#REF!</definedName>
    <definedName name="fa" localSheetId="2">#REF!</definedName>
    <definedName name="fa" localSheetId="3">#REF!</definedName>
    <definedName name="fa" localSheetId="4">#REF!</definedName>
    <definedName name="fa" localSheetId="7">#REF!</definedName>
    <definedName name="fa">#REF!</definedName>
    <definedName name="FF" localSheetId="2">'[1]RESTAURAÇÃO '!#REF!</definedName>
    <definedName name="FF" localSheetId="3">'[1]RESTAURAÇÃO '!#REF!</definedName>
    <definedName name="FF" localSheetId="4">'[1]RESTAURAÇÃO '!#REF!</definedName>
    <definedName name="FF" localSheetId="7">'[1]RESTAURAÇÃO '!#REF!</definedName>
    <definedName name="FF">'[1]RESTAURAÇÃO '!#REF!</definedName>
    <definedName name="firma2" localSheetId="6">#REF!</definedName>
    <definedName name="firma2" localSheetId="5">#REF!</definedName>
    <definedName name="firma2" localSheetId="2">#REF!</definedName>
    <definedName name="firma2" localSheetId="3">#REF!</definedName>
    <definedName name="firma2" localSheetId="4">#REF!</definedName>
    <definedName name="firma2" localSheetId="7">#REF!</definedName>
    <definedName name="firma2">#REF!</definedName>
    <definedName name="firma22" localSheetId="6">#REF!</definedName>
    <definedName name="firma22" localSheetId="5">#REF!</definedName>
    <definedName name="firma22" localSheetId="2">#REF!</definedName>
    <definedName name="firma22" localSheetId="3">#REF!</definedName>
    <definedName name="firma22" localSheetId="4">#REF!</definedName>
    <definedName name="firma22" localSheetId="7">#REF!</definedName>
    <definedName name="firma22">#REF!</definedName>
    <definedName name="frEGF" localSheetId="6">#REF!</definedName>
    <definedName name="frEGF" localSheetId="5">#REF!</definedName>
    <definedName name="frEGF" localSheetId="2">#REF!</definedName>
    <definedName name="frEGF" localSheetId="3">#REF!</definedName>
    <definedName name="frEGF" localSheetId="4">#REF!</definedName>
    <definedName name="frEGF" localSheetId="7">#REF!</definedName>
    <definedName name="frEGF">#REF!</definedName>
    <definedName name="I" localSheetId="6">'[1]RESTAURAÇÃO '!#REF!</definedName>
    <definedName name="I" localSheetId="5">'[1]RESTAURAÇÃO '!#REF!</definedName>
    <definedName name="I" localSheetId="2">'[1]RESTAURAÇÃO '!#REF!</definedName>
    <definedName name="I" localSheetId="3">'[1]RESTAURAÇÃO '!#REF!</definedName>
    <definedName name="I" localSheetId="4">'[1]RESTAURAÇÃO '!#REF!</definedName>
    <definedName name="I" localSheetId="7">'[1]RESTAURAÇÃO '!#REF!</definedName>
    <definedName name="I">'[1]RESTAURAÇÃO '!#REF!</definedName>
    <definedName name="ID" localSheetId="6">'[1]RESTAURAÇÃO '!#REF!</definedName>
    <definedName name="ID" localSheetId="5">'[1]RESTAURAÇÃO '!#REF!</definedName>
    <definedName name="ID" localSheetId="2">'[1]RESTAURAÇÃO '!#REF!</definedName>
    <definedName name="ID" localSheetId="3">'[1]RESTAURAÇÃO '!#REF!</definedName>
    <definedName name="ID" localSheetId="4">'[1]RESTAURAÇÃO '!#REF!</definedName>
    <definedName name="ID" localSheetId="7">'[1]RESTAURAÇÃO '!#REF!</definedName>
    <definedName name="ID">'[1]RESTAURAÇÃO '!#REF!</definedName>
    <definedName name="inf">'[2]Orçamento Global'!$D$38</definedName>
    <definedName name="item1">[3]Plan1!$J$13</definedName>
    <definedName name="item3">[3]Plan1!$J$30</definedName>
    <definedName name="item4">[3]Plan1!$J$39</definedName>
    <definedName name="iu" localSheetId="6">'[1]RESTAURAÇÃO '!#REF!</definedName>
    <definedName name="iu" localSheetId="5">'[1]RESTAURAÇÃO '!#REF!</definedName>
    <definedName name="iu" localSheetId="2">'[1]RESTAURAÇÃO '!#REF!</definedName>
    <definedName name="iu" localSheetId="3">'[1]RESTAURAÇÃO '!#REF!</definedName>
    <definedName name="iu" localSheetId="4">'[1]RESTAURAÇÃO '!#REF!</definedName>
    <definedName name="iu" localSheetId="7">'[1]RESTAURAÇÃO '!#REF!</definedName>
    <definedName name="iu">'[1]RESTAURAÇÃO '!#REF!</definedName>
    <definedName name="MAR" localSheetId="6">'[1]RESTAURAÇÃO '!#REF!</definedName>
    <definedName name="MAR" localSheetId="5">'[1]RESTAURAÇÃO '!#REF!</definedName>
    <definedName name="MAR" localSheetId="2">'[1]RESTAURAÇÃO '!#REF!</definedName>
    <definedName name="MAR" localSheetId="3">'[1]RESTAURAÇÃO '!#REF!</definedName>
    <definedName name="MAR" localSheetId="4">'[1]RESTAURAÇÃO '!#REF!</definedName>
    <definedName name="MAR" localSheetId="7">'[1]RESTAURAÇÃO '!#REF!</definedName>
    <definedName name="MAR">'[1]RESTAURAÇÃO '!#REF!</definedName>
    <definedName name="mo_sub_base">'[4]Sub-base'!$U$36</definedName>
    <definedName name="módulo1.Extenso">#N/A</definedName>
    <definedName name="MSARD" localSheetId="2">'[1]RESTAURAÇÃO '!#REF!</definedName>
    <definedName name="MSARD" localSheetId="3">'[1]RESTAURAÇÃO '!#REF!</definedName>
    <definedName name="MSARD" localSheetId="4">'[1]RESTAURAÇÃO '!#REF!</definedName>
    <definedName name="MSARD" localSheetId="7">'[1]RESTAURAÇÃO '!#REF!</definedName>
    <definedName name="MSARD">'[1]RESTAURAÇÃO '!#REF!</definedName>
    <definedName name="RBV">[5]Teor!$C$3:$C$7</definedName>
    <definedName name="REGULA">[4]Regula!$M$36</definedName>
    <definedName name="rwQRRRRRRRRR" localSheetId="6">#REF!</definedName>
    <definedName name="rwQRRRRRRRRR" localSheetId="5">#REF!</definedName>
    <definedName name="rwQRRRRRRRRR" localSheetId="2">#REF!</definedName>
    <definedName name="rwQRRRRRRRRR" localSheetId="3">#REF!</definedName>
    <definedName name="rwQRRRRRRRRR" localSheetId="4">#REF!</definedName>
    <definedName name="rwQRRRRRRRRR" localSheetId="7">#REF!</definedName>
    <definedName name="rwQRRRRRRRRR">#REF!</definedName>
    <definedName name="RWSRRRRRRRRRRRRRRR" localSheetId="6">#REF!</definedName>
    <definedName name="RWSRRRRRRRRRRRRRRR" localSheetId="5">#REF!</definedName>
    <definedName name="RWSRRRRRRRRRRRRRRR" localSheetId="2">#REF!</definedName>
    <definedName name="RWSRRRRRRRRRRRRRRR" localSheetId="3">#REF!</definedName>
    <definedName name="RWSRRRRRRRRRRRRRRR" localSheetId="4">#REF!</definedName>
    <definedName name="RWSRRRRRRRRRRRRRRR" localSheetId="7">#REF!</definedName>
    <definedName name="RWSRRRRRRRRRRRRRRR">#REF!</definedName>
    <definedName name="sd" localSheetId="6">#REF!</definedName>
    <definedName name="sd" localSheetId="5">#REF!</definedName>
    <definedName name="sd" localSheetId="2">#REF!</definedName>
    <definedName name="sd" localSheetId="3">#REF!</definedName>
    <definedName name="sd" localSheetId="4">#REF!</definedName>
    <definedName name="sd" localSheetId="7">#REF!</definedName>
    <definedName name="sd">#REF!</definedName>
    <definedName name="TABELA">'[6]PLANILHA FONTE'!$B$2:$G$290</definedName>
    <definedName name="Teor">[5]Teor!$A$3:$A$7</definedName>
    <definedName name="Terraplenagem">#N/A</definedName>
    <definedName name="_xlnm.Print_Titles" localSheetId="0">'PLANILHA SÃO LOURENÇO - DES'!$1:$4</definedName>
    <definedName name="TT" localSheetId="6">'[1]RESTAURAÇÃO '!#REF!</definedName>
    <definedName name="TT" localSheetId="5">'[1]RESTAURAÇÃO '!#REF!</definedName>
    <definedName name="TT" localSheetId="2">'[1]RESTAURAÇÃO '!#REF!</definedName>
    <definedName name="TT" localSheetId="3">'[1]RESTAURAÇÃO '!#REF!</definedName>
    <definedName name="TT" localSheetId="4">'[1]RESTAURAÇÃO '!#REF!</definedName>
    <definedName name="TT" localSheetId="7">'[1]RESTAURAÇÃO '!#REF!</definedName>
    <definedName name="TT">'[1]RESTAURAÇÃO '!#REF!</definedName>
    <definedName name="WDAR" localSheetId="6">#REF!</definedName>
    <definedName name="WDAR" localSheetId="5">#REF!</definedName>
    <definedName name="WDAR" localSheetId="2">#REF!</definedName>
    <definedName name="WDAR" localSheetId="3">#REF!</definedName>
    <definedName name="WDAR" localSheetId="4">#REF!</definedName>
    <definedName name="WDAR" localSheetId="7">#REF!</definedName>
    <definedName name="WDAR">#REF!</definedName>
    <definedName name="WEWRWR">#N/A</definedName>
    <definedName name="XXX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1" l="1"/>
  <c r="I24" i="1"/>
  <c r="I23" i="1"/>
  <c r="I22" i="1"/>
  <c r="I21" i="1"/>
  <c r="H31" i="45" l="1"/>
  <c r="H43" i="31"/>
  <c r="C8" i="1"/>
  <c r="I18" i="1" l="1"/>
  <c r="I13" i="1" l="1"/>
  <c r="H51" i="45"/>
  <c r="J25" i="1" l="1"/>
  <c r="J18" i="1" l="1"/>
  <c r="C7" i="1" l="1"/>
  <c r="E36" i="28" l="1"/>
  <c r="H30" i="28"/>
  <c r="H29" i="45" l="1"/>
  <c r="H30" i="45" s="1"/>
  <c r="H32" i="45" l="1"/>
  <c r="H29" i="28"/>
  <c r="H36" i="45" l="1"/>
  <c r="H37" i="45" s="1"/>
  <c r="H11" i="45"/>
  <c r="H12" i="45" s="1"/>
  <c r="H13" i="45" s="1"/>
  <c r="H20" i="45" l="1"/>
  <c r="H43" i="45" l="1"/>
  <c r="H44" i="45" s="1"/>
  <c r="H50" i="45"/>
  <c r="F8" i="1" l="1"/>
  <c r="E43" i="28" l="1"/>
  <c r="E44" i="28" s="1"/>
  <c r="H44" i="28" s="1"/>
  <c r="F42" i="42"/>
  <c r="E42" i="42"/>
  <c r="D42" i="42"/>
  <c r="C42" i="42"/>
  <c r="F38" i="42"/>
  <c r="E38" i="42"/>
  <c r="D38" i="42"/>
  <c r="C38" i="42"/>
  <c r="F31" i="42"/>
  <c r="E31" i="42"/>
  <c r="D31" i="42"/>
  <c r="C31" i="42"/>
  <c r="F19" i="42"/>
  <c r="E19" i="42"/>
  <c r="D19" i="42"/>
  <c r="C19" i="42"/>
  <c r="D44" i="42" l="1"/>
  <c r="F44" i="42"/>
  <c r="E44" i="42"/>
  <c r="C44" i="42"/>
  <c r="H43" i="28"/>
  <c r="H45" i="28" s="1"/>
  <c r="J21" i="1" l="1"/>
  <c r="J13" i="1" l="1"/>
  <c r="H35" i="31" l="1"/>
  <c r="H36" i="31" s="1"/>
  <c r="H28" i="31"/>
  <c r="H29" i="31" s="1"/>
  <c r="H36" i="28" l="1"/>
  <c r="H37" i="28" s="1"/>
  <c r="H12" i="28" l="1"/>
  <c r="C13" i="33"/>
  <c r="C10" i="33"/>
  <c r="C13" i="32"/>
  <c r="C10" i="32"/>
  <c r="C27" i="32" s="1"/>
  <c r="G18" i="1" l="1"/>
  <c r="H18" i="1" s="1"/>
  <c r="K18" i="1" s="1"/>
  <c r="G17" i="1"/>
  <c r="G25" i="1"/>
  <c r="H25" i="1" s="1"/>
  <c r="K25" i="1" s="1"/>
  <c r="G24" i="1"/>
  <c r="H24" i="1" s="1"/>
  <c r="G23" i="1"/>
  <c r="G13" i="1"/>
  <c r="G20" i="1"/>
  <c r="G15" i="1"/>
  <c r="G22" i="1"/>
  <c r="G12" i="1"/>
  <c r="G16" i="1"/>
  <c r="G21" i="1"/>
  <c r="G11" i="1"/>
  <c r="G19" i="1"/>
  <c r="G14" i="1"/>
  <c r="G10" i="1"/>
  <c r="H31" i="28"/>
  <c r="H32" i="28" s="1"/>
  <c r="H45" i="45"/>
  <c r="H46" i="45" s="1"/>
  <c r="H14" i="45"/>
  <c r="H15" i="45" s="1"/>
  <c r="H52" i="45"/>
  <c r="H53" i="45" s="1"/>
  <c r="H38" i="45"/>
  <c r="H39" i="45" s="1"/>
  <c r="H44" i="31"/>
  <c r="H45" i="31" s="1"/>
  <c r="H37" i="31"/>
  <c r="H38" i="31" s="1"/>
  <c r="H13" i="28"/>
  <c r="H14" i="28" s="1"/>
  <c r="H30" i="31"/>
  <c r="H31" i="31" s="1"/>
  <c r="H46" i="28"/>
  <c r="H47" i="28" s="1"/>
  <c r="H38" i="28"/>
  <c r="H39" i="28" s="1"/>
  <c r="C27" i="33"/>
  <c r="E18" i="31"/>
  <c r="H18" i="31" s="1"/>
  <c r="H19" i="31" s="1"/>
  <c r="H23" i="31" l="1"/>
  <c r="H24" i="31" s="1"/>
  <c r="H24" i="45"/>
  <c r="H25" i="45" s="1"/>
  <c r="H11" i="31"/>
  <c r="H12" i="31" s="1"/>
  <c r="H14" i="31" l="1"/>
  <c r="H47" i="31" s="1"/>
  <c r="H7" i="1" s="1"/>
  <c r="H13" i="31"/>
  <c r="F7" i="1"/>
  <c r="H55" i="45"/>
  <c r="H8" i="1" s="1"/>
  <c r="H21" i="28"/>
  <c r="H22" i="28" s="1"/>
  <c r="F6" i="1" s="1"/>
  <c r="H24" i="28" l="1"/>
  <c r="H25" i="28" s="1"/>
  <c r="H49" i="28" l="1"/>
  <c r="H6" i="1" s="1"/>
  <c r="K6" i="1" s="1"/>
  <c r="J6" i="1"/>
  <c r="H10" i="1" l="1"/>
  <c r="H11" i="1" l="1"/>
  <c r="H12" i="1" l="1"/>
  <c r="H13" i="1" l="1"/>
  <c r="K13" i="1" s="1"/>
  <c r="H14" i="1" l="1"/>
  <c r="H15" i="1" l="1"/>
  <c r="H16" i="1" l="1"/>
  <c r="H19" i="1" l="1"/>
  <c r="H20" i="1" l="1"/>
  <c r="H21" i="1" l="1"/>
  <c r="K21" i="1" s="1"/>
  <c r="H22" i="1" l="1"/>
  <c r="H23" i="1" l="1"/>
  <c r="H17" i="1" l="1"/>
  <c r="I19" i="1" l="1"/>
  <c r="I10" i="1"/>
  <c r="J22" i="1"/>
  <c r="K22" i="1"/>
  <c r="J23" i="1"/>
  <c r="K23" i="1"/>
  <c r="I20" i="1"/>
  <c r="J24" i="1"/>
  <c r="K24" i="1"/>
  <c r="I17" i="1" l="1"/>
  <c r="I11" i="1"/>
  <c r="I8" i="1"/>
  <c r="I16" i="1"/>
  <c r="I12" i="1"/>
  <c r="I7" i="1"/>
  <c r="J10" i="1"/>
  <c r="K10" i="1"/>
  <c r="I14" i="1"/>
  <c r="J20" i="1"/>
  <c r="K20" i="1"/>
  <c r="I15" i="1"/>
  <c r="J19" i="1"/>
  <c r="K19" i="1"/>
  <c r="J12" i="1" l="1"/>
  <c r="K12" i="1"/>
  <c r="J15" i="1"/>
  <c r="K15" i="1"/>
  <c r="J16" i="1"/>
  <c r="K16" i="1"/>
  <c r="J7" i="1"/>
  <c r="K7" i="1"/>
  <c r="J8" i="1"/>
  <c r="K8" i="1"/>
  <c r="J11" i="1"/>
  <c r="K11" i="1"/>
  <c r="J14" i="1"/>
  <c r="K14" i="1"/>
  <c r="J17" i="1"/>
  <c r="K17" i="1"/>
  <c r="K9" i="1" l="1"/>
  <c r="J9" i="1"/>
  <c r="K5" i="1"/>
  <c r="J5" i="1"/>
  <c r="I11" i="27" l="1"/>
  <c r="H11" i="27"/>
  <c r="O11" i="27"/>
  <c r="N11" i="27"/>
  <c r="F11" i="27"/>
  <c r="M11" i="27"/>
  <c r="E11" i="27"/>
  <c r="G11" i="27"/>
  <c r="D11" i="27"/>
  <c r="L11" i="27"/>
  <c r="K11" i="27"/>
  <c r="J11" i="27"/>
  <c r="M13" i="27"/>
  <c r="E13" i="27"/>
  <c r="L13" i="27"/>
  <c r="D13" i="27"/>
  <c r="K13" i="27"/>
  <c r="J13" i="27"/>
  <c r="H13" i="27"/>
  <c r="G13" i="27"/>
  <c r="N13" i="27"/>
  <c r="I13" i="27"/>
  <c r="O13" i="27"/>
  <c r="F13" i="27"/>
  <c r="J26" i="1"/>
  <c r="K26" i="1"/>
  <c r="I19" i="27" l="1"/>
  <c r="L19" i="27"/>
  <c r="F19" i="27"/>
  <c r="J19" i="27"/>
  <c r="N19" i="27"/>
  <c r="D19" i="27"/>
  <c r="D21" i="27" s="1"/>
  <c r="O19" i="27"/>
  <c r="Q13" i="27"/>
  <c r="K19" i="27"/>
  <c r="H19" i="27"/>
  <c r="M19" i="27"/>
  <c r="E19" i="27"/>
  <c r="G19" i="27"/>
  <c r="Q11" i="27"/>
  <c r="Q14" i="27" l="1"/>
  <c r="E21" i="27"/>
  <c r="F21" i="27" l="1"/>
  <c r="E20" i="27"/>
  <c r="G10" i="27"/>
  <c r="O12" i="27"/>
  <c r="K12" i="27"/>
  <c r="D10" i="27"/>
  <c r="L12" i="27"/>
  <c r="O10" i="27"/>
  <c r="E10" i="27"/>
  <c r="G12" i="27"/>
  <c r="K10" i="27"/>
  <c r="F12" i="27"/>
  <c r="E12" i="27"/>
  <c r="J10" i="27"/>
  <c r="I10" i="27"/>
  <c r="H10" i="27"/>
  <c r="I12" i="27"/>
  <c r="M10" i="27"/>
  <c r="N10" i="27"/>
  <c r="J12" i="27"/>
  <c r="L10" i="27"/>
  <c r="D12" i="27"/>
  <c r="H12" i="27"/>
  <c r="N12" i="27"/>
  <c r="N18" i="27" s="1"/>
  <c r="M12" i="27"/>
  <c r="F10" i="27"/>
  <c r="D20" i="27"/>
  <c r="M18" i="27" l="1"/>
  <c r="H18" i="27"/>
  <c r="G21" i="27"/>
  <c r="F20" i="27"/>
  <c r="F18" i="27"/>
  <c r="L18" i="27"/>
  <c r="G18" i="27"/>
  <c r="I18" i="27"/>
  <c r="D18" i="27"/>
  <c r="O18" i="27"/>
  <c r="J18" i="27"/>
  <c r="Q12" i="27"/>
  <c r="Q10" i="27"/>
  <c r="K18" i="27"/>
  <c r="E18" i="27"/>
  <c r="H21" i="27" l="1"/>
  <c r="G20" i="27"/>
  <c r="I21" i="27" l="1"/>
  <c r="H20" i="27"/>
  <c r="J21" i="27" l="1"/>
  <c r="I20" i="27"/>
  <c r="K21" i="27" l="1"/>
  <c r="J20" i="27"/>
  <c r="L21" i="27" l="1"/>
  <c r="K20" i="27"/>
  <c r="M21" i="27" l="1"/>
  <c r="L20" i="27"/>
  <c r="N21" i="27" l="1"/>
  <c r="M20" i="27"/>
  <c r="N20" i="27" l="1"/>
  <c r="O21" i="27"/>
  <c r="O20" i="27" s="1"/>
  <c r="P21" i="27" s="1"/>
</calcChain>
</file>

<file path=xl/sharedStrings.xml><?xml version="1.0" encoding="utf-8"?>
<sst xmlns="http://schemas.openxmlformats.org/spreadsheetml/2006/main" count="561" uniqueCount="276">
  <si>
    <t>TOTAL</t>
  </si>
  <si>
    <t>ITEM</t>
  </si>
  <si>
    <t>CÓDIGO</t>
  </si>
  <si>
    <t>ESPECIFICAÇÃO</t>
  </si>
  <si>
    <t>UNIDADE</t>
  </si>
  <si>
    <t>STATUS</t>
  </si>
  <si>
    <t>SER</t>
  </si>
  <si>
    <t>M</t>
  </si>
  <si>
    <t>INS</t>
  </si>
  <si>
    <t>1.1</t>
  </si>
  <si>
    <t>1.3</t>
  </si>
  <si>
    <t>2.2</t>
  </si>
  <si>
    <t>COMPOSIÇÃO 2</t>
  </si>
  <si>
    <t>COMPOSIÇÃO 1</t>
  </si>
  <si>
    <t>2.1</t>
  </si>
  <si>
    <t>DESCRIÇÃO</t>
  </si>
  <si>
    <t>ADMINISTRAÇÃO LOCAL</t>
  </si>
  <si>
    <t>%</t>
  </si>
  <si>
    <t>R$</t>
  </si>
  <si>
    <t>ACUMULADO</t>
  </si>
  <si>
    <t>MÊS</t>
  </si>
  <si>
    <t>FITA ISOLANTE ADESIVA ANTICHAMA, USO ATE 750 V, EM ROLO DE 19 MM X 20 M</t>
  </si>
  <si>
    <t>FITA ISOLANTE DE BORRACHA AUTOFUSAO, USO ATE 69 KV (ALTA TENSAO)</t>
  </si>
  <si>
    <t>TOTAL SEM BDI</t>
  </si>
  <si>
    <t>TOTAL COM BDI</t>
  </si>
  <si>
    <t>QTDE TOTAL</t>
  </si>
  <si>
    <t>1° MÊS</t>
  </si>
  <si>
    <t>2° MÊS</t>
  </si>
  <si>
    <t>CRONOGRAMA FÍSICO FINANCEIRO - COM BDI</t>
  </si>
  <si>
    <t>COMPOSIÇÃO 3</t>
  </si>
  <si>
    <t>PÇ</t>
  </si>
  <si>
    <t>MÃO-DE-OBRA</t>
  </si>
  <si>
    <t>PREÇO UNITÁRIO SEM BDI</t>
  </si>
  <si>
    <t>PREÇO UNITÁRIO COM BDI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</si>
  <si>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</si>
  <si>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</si>
  <si>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</si>
  <si>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</si>
  <si>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</si>
  <si>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</si>
  <si>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</si>
  <si>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</si>
  <si>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</si>
  <si>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</si>
  <si>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</si>
  <si>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</si>
  <si>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</si>
  <si>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CABO MULTIPOLAR DE COBRE, FLEXIVEL, CLASSE 4 OU 5, ISOLACAO EM HEPR, COBERTURA EM PVC-ST2, ANTICHAMA BWF-B, 0,6/1 KV, 3 CONDUTORES DE 2,5 MM2</t>
  </si>
  <si>
    <t>MÃO DE OBRA</t>
  </si>
  <si>
    <t>3° MÊS</t>
  </si>
  <si>
    <t>4° MÊS</t>
  </si>
  <si>
    <t>5° MÊS</t>
  </si>
  <si>
    <t>6° MÊS</t>
  </si>
  <si>
    <t>7° MÊS</t>
  </si>
  <si>
    <t>8° MÊS</t>
  </si>
  <si>
    <t>9° MÊS</t>
  </si>
  <si>
    <t>10° MÊS</t>
  </si>
  <si>
    <t>11° MÊS</t>
  </si>
  <si>
    <t>12° MÊS</t>
  </si>
  <si>
    <t>H</t>
  </si>
  <si>
    <t>BDI</t>
  </si>
  <si>
    <t>PARAFUSO M16 EM ACO GALVANIZADO, COMPRIMENTO = 400 MM, DIAMETRO = 16 MM, ROSCA DUPLA</t>
  </si>
  <si>
    <t>COMPOSIÇÃO DE PREÇO</t>
  </si>
  <si>
    <t>SERVIÇO:</t>
  </si>
  <si>
    <t xml:space="preserve">CÓDIGO:
</t>
  </si>
  <si>
    <t xml:space="preserve">Produção da Equipe: </t>
  </si>
  <si>
    <t>1,00 MÊS</t>
  </si>
  <si>
    <t xml:space="preserve">UNIDADE:
</t>
  </si>
  <si>
    <t>R$/und</t>
  </si>
  <si>
    <t>A - EQUIPAMENTO</t>
  </si>
  <si>
    <t>QUANT.</t>
  </si>
  <si>
    <t>UTILIZAÇÃO</t>
  </si>
  <si>
    <t>CUSTO OPERATIVO</t>
  </si>
  <si>
    <t>CUSTO
HORÁRIO</t>
  </si>
  <si>
    <t>Operativo</t>
  </si>
  <si>
    <t>Improd.</t>
  </si>
  <si>
    <t>Custo Mês dos equipamentos</t>
  </si>
  <si>
    <t xml:space="preserve">B - MÃO-DE-OBRA </t>
  </si>
  <si>
    <t>QTDE     MÊS</t>
  </si>
  <si>
    <t>VALOR HORA</t>
  </si>
  <si>
    <t>CUSTO MENSAL</t>
  </si>
  <si>
    <t>SINAPI 40939</t>
  </si>
  <si>
    <t xml:space="preserve">ENGENHEIRO ELETRICISTA </t>
  </si>
  <si>
    <t>Custo mensal da mão-de-obra</t>
  </si>
  <si>
    <t>Custo unitário mensal de mão-de-obra</t>
  </si>
  <si>
    <t>PREÇO
UNITÁRIO</t>
  </si>
  <si>
    <t>CUSTO
UNITÁRIO</t>
  </si>
  <si>
    <t>ELETRICISTA COM ENCARGOS COMPLEMENTARES</t>
  </si>
  <si>
    <t xml:space="preserve">* Adicional de periculosidade (30,00%) conforme Lei N° 7.369/85, aplicado em cima do salário base </t>
  </si>
  <si>
    <t xml:space="preserve">** Adicional noturno (20,00%), aplicado em cima do salário base </t>
  </si>
  <si>
    <t>,</t>
  </si>
  <si>
    <t>QTDE (HORAS)</t>
  </si>
  <si>
    <t>ADIC. PERICULOSIDADE (30%)*</t>
  </si>
  <si>
    <t>CUSTO HORÁRIO</t>
  </si>
  <si>
    <t>SINAPI 88264</t>
  </si>
  <si>
    <t>Custo por serviço executado da mão-de-obra</t>
  </si>
  <si>
    <t>Custo unitário horário de mão-de-obra</t>
  </si>
  <si>
    <t>COMPOSIÇÃO ANALÍTICA DE BDI (BONIFICAÇÃO E DESPESAS INDIRETAS)</t>
  </si>
  <si>
    <t>BDI - INSUMOS - DESONERADO</t>
  </si>
  <si>
    <t>COMPOSIÇÃO</t>
  </si>
  <si>
    <t>ADMINISTRAÇÃO CENTRAL</t>
  </si>
  <si>
    <t>Escritório Central</t>
  </si>
  <si>
    <t>IMPOSTOS</t>
  </si>
  <si>
    <t>ISS</t>
  </si>
  <si>
    <t>PIS</t>
  </si>
  <si>
    <t>COFINS</t>
  </si>
  <si>
    <t>CPRB</t>
  </si>
  <si>
    <t>BONIFICAÇÃO</t>
  </si>
  <si>
    <t>GARANTIAS /SEGUROS</t>
  </si>
  <si>
    <t>RISCOS</t>
  </si>
  <si>
    <t>DESPESAS FINANCEIRAS</t>
  </si>
  <si>
    <t>CÁLCULO DO BDI</t>
  </si>
  <si>
    <t>LEGENDA</t>
  </si>
  <si>
    <t>AC =</t>
  </si>
  <si>
    <t>Administração Central</t>
  </si>
  <si>
    <t>BDI = [((1+AC+S+G+R)*(1+DF)*(1+L))/(1-I)] - 1</t>
  </si>
  <si>
    <t>G =</t>
  </si>
  <si>
    <t>Garantia</t>
  </si>
  <si>
    <t>R =</t>
  </si>
  <si>
    <t>Risco</t>
  </si>
  <si>
    <t>I =</t>
  </si>
  <si>
    <t>Impostos</t>
  </si>
  <si>
    <t>B =</t>
  </si>
  <si>
    <t>Bonificação</t>
  </si>
  <si>
    <t>DF =</t>
  </si>
  <si>
    <t>Despesas Financeiras</t>
  </si>
  <si>
    <t>BDI - SERVIÇOS - DESONERADO</t>
  </si>
  <si>
    <t>BDI = [((1+AC+S+G+R)*(1+DF)*(1+L))/(1-I))] - 1</t>
  </si>
  <si>
    <t xml:space="preserve">ENCARGOS SOCIAIS SOBRE A MÃO DE OBRA </t>
  </si>
  <si>
    <t>DESONERADO</t>
  </si>
  <si>
    <t>ONERADO</t>
  </si>
  <si>
    <t>HORISTA</t>
  </si>
  <si>
    <t>MENSALISTA</t>
  </si>
  <si>
    <t>GRUPO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</si>
  <si>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</si>
  <si>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</si>
  <si>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</si>
  <si>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</si>
  <si>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</si>
  <si>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</si>
  <si>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</si>
  <si>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</si>
  <si>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</si>
  <si>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</si>
  <si>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</si>
  <si>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</si>
  <si>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</si>
  <si>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</si>
  <si>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</si>
  <si>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</si>
  <si>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</si>
  <si>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</si>
  <si>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</si>
  <si>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GRUPO B</t>
  </si>
  <si>
    <t>B1</t>
  </si>
  <si>
    <t>REPOUSO SEMANAL REMUNERADO</t>
  </si>
  <si>
    <t>NÃO INCIDE</t>
  </si>
  <si>
    <t>B2</t>
  </si>
  <si>
    <t>FERIADOS</t>
  </si>
  <si>
    <t>B3</t>
  </si>
  <si>
    <t>AUXÍLIO - ENFERMIDADE</t>
  </si>
  <si>
    <t>B4</t>
  </si>
  <si>
    <t>13° SALÁRIO</t>
  </si>
  <si>
    <t>B5</t>
  </si>
  <si>
    <t>LICENÇA PATERNIDADE</t>
  </si>
  <si>
    <t>B6</t>
  </si>
  <si>
    <t>FALTAS JUSTIFICADAS</t>
  </si>
  <si>
    <t>B7</t>
  </si>
  <si>
    <t>DIAS DE CHUVAS</t>
  </si>
  <si>
    <t>B8</t>
  </si>
  <si>
    <t>AUXÍLIO ACIDENTE DE TRABALHO</t>
  </si>
  <si>
    <t>B9</t>
  </si>
  <si>
    <t>FÉRIAS GOZADAS</t>
  </si>
  <si>
    <t>B10</t>
  </si>
  <si>
    <t>SALÁRIO MATERNIDADE</t>
  </si>
  <si>
    <t>B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</si>
  <si>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</si>
  <si>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</si>
  <si>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</si>
  <si>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</si>
  <si>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</si>
  <si>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</si>
  <si>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</si>
  <si>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</si>
  <si>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</si>
  <si>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</si>
  <si>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</si>
  <si>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</si>
  <si>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GRUPO D</t>
  </si>
  <si>
    <t>D1</t>
  </si>
  <si>
    <t>REINCIDÊNCIA DE GRUPO A SOBRE GRUPO B</t>
  </si>
  <si>
    <t>D2</t>
  </si>
  <si>
    <t>REINCIDÊNCIA DE GRUPO A SOBRE AVISO PRÉVIO TRABALHADO E REINCIÊNCIA DO FGTS SOBRE AVISO PRÉVIO INDENIZADO</t>
  </si>
  <si>
    <t>D</t>
  </si>
  <si>
    <t>TOTAL (A+B+C+D)</t>
  </si>
  <si>
    <t>01.01.030/EMLURB</t>
  </si>
  <si>
    <t>02637 ORSE</t>
  </si>
  <si>
    <t>CONECTOR PERFURAÇÃO 25-95/2-95 MM²</t>
  </si>
  <si>
    <t>RELE FOTOELETRICO INTERNO E EXTERNO BIVOLT 1000 W, DE CONECTOR, SEM BASE (NF-NORMALMENTE FECHADO)</t>
  </si>
  <si>
    <t>D - VALE REFEIÇÃO/ALIMENTAÇÃO</t>
  </si>
  <si>
    <t>BASE DOS ORÇAMENTOS</t>
  </si>
  <si>
    <t>Conforme Acordão n. 2.369/2011 – Plenário</t>
  </si>
  <si>
    <t>Revisado pelo Acordão n. 2.622/2013 pelo TCU</t>
  </si>
  <si>
    <t>CUSTO POR DIÁRIA</t>
  </si>
  <si>
    <t>SINAPI 40862</t>
  </si>
  <si>
    <t>ALIMENTACAO - MENSALISTA (COLETADO CAIXA)</t>
  </si>
  <si>
    <t>E - EXAMES MÉDICOS OBRIGATÓRIOS E SEGURO DE VIDA</t>
  </si>
  <si>
    <t>SINAPI 40863</t>
  </si>
  <si>
    <t>EXAMES - MENSALISTA (ENCARGOS COMPLEMENTARES) (COLETADO CAIXA)</t>
  </si>
  <si>
    <t>SINAPI 40864</t>
  </si>
  <si>
    <t>SEGURO - MENSALISTA (ENCARGOS COMPLEMENTARES) (COLETADO CAIXA)</t>
  </si>
  <si>
    <t>Custo total Mensal dos exames médicos obrigatórios e seguro de vida</t>
  </si>
  <si>
    <t>Custo Total Horário das Ferramentas e EPI's</t>
  </si>
  <si>
    <t>C - FERRAMENTA E EPI'S</t>
  </si>
  <si>
    <t>ALIMENTACAO - HORISTA (COLETADO CAIXA)</t>
  </si>
  <si>
    <t>SINAPI 37370</t>
  </si>
  <si>
    <t>Custo Total Horário dos Exames Médicos e Seguro de Vida</t>
  </si>
  <si>
    <t>Custo Total Horário do Vale Refeição/Alimentação</t>
  </si>
  <si>
    <t>Custo Total Mensal do Vale Refeição/Alimentação</t>
  </si>
  <si>
    <t>Custo Total</t>
  </si>
  <si>
    <t xml:space="preserve"> 02510 SINAPI </t>
  </si>
  <si>
    <t>Custo por Hora dos Equipamentos</t>
  </si>
  <si>
    <t>Preço Unitário Total com BDI</t>
  </si>
  <si>
    <t xml:space="preserve">20111 SINAPI </t>
  </si>
  <si>
    <t xml:space="preserve">00404 SINAPI </t>
  </si>
  <si>
    <t>00429 SINAPI</t>
  </si>
  <si>
    <t>00437 SINAPI</t>
  </si>
  <si>
    <t>PARAFUSO M16 EM ACO GALVANIZADO, COMPRIMENTO = 300 MM, DIAMETRO = 16 MM, ROSCA DUPLA</t>
  </si>
  <si>
    <t>39258 SINAPI</t>
  </si>
  <si>
    <t>10255 ORSE</t>
  </si>
  <si>
    <t>CONECTOR ELÉTRICO P/FIO 1,5MM2</t>
  </si>
  <si>
    <t>Custo Horário (220H)</t>
  </si>
  <si>
    <t xml:space="preserve">BDI de Serviço 24,92% </t>
  </si>
  <si>
    <t>C - ALUGUEL DE ESCRITÓRIO, MOBILIÁRIO E MATERIAL</t>
  </si>
  <si>
    <t>Custo Total mensal dos Alugueis</t>
  </si>
  <si>
    <t>D - FERRAMENTA E EPI'S</t>
  </si>
  <si>
    <t>E - VALE REFEIÇÃO/ALIMENTAÇÃO</t>
  </si>
  <si>
    <t>F - EXAMES MÉDICOS OBRIGATÓRIOS E SEGURO DE VIDA</t>
  </si>
  <si>
    <t>C - MATERIAIS</t>
  </si>
  <si>
    <t>SOFTWARE DE CADASTRAMENTO DE IP - CONFORME PROJETO BÁSICO</t>
  </si>
  <si>
    <r>
      <rPr>
        <u/>
        <sz val="10"/>
        <color rgb="FF000000"/>
        <rFont val="Arial Narrow"/>
        <family val="2"/>
      </rPr>
      <t>CONTRATANTE</t>
    </r>
    <r>
      <rPr>
        <sz val="10"/>
        <color rgb="FF000000"/>
        <rFont val="Arial Narrow"/>
        <family val="2"/>
      </rPr>
      <t xml:space="preserve">: </t>
    </r>
    <r>
      <rPr>
        <b/>
        <sz val="10"/>
        <color rgb="FF000000"/>
        <rFont val="Arial Narrow"/>
        <family val="2"/>
      </rPr>
      <t>SECRETARIA DE INFRAESTRUTURA</t>
    </r>
  </si>
  <si>
    <t>CAMINHONETE EQUIPADA COM ESCADA EXTENSÍVEL DE 8 M, FIXADA EM UM SUPORTE GIRATÓRIO, SINALIZAÇÃO COM LÂMPADA INTERMITENTE SOBRE A CABINE E 4 CONES DE 75 CM PARA BALIZAMENTO, COM MÃO DE OBRA DO OPERADOR E COMBUSTÍVEL. (SERVIÇO DIURNO)</t>
  </si>
  <si>
    <t>EXECUÇÃO DE MODERNIZAÇÃO/EXPANSÃO DE ILUMINAÇÃO PÚBLICA EM POSTES ABAIXO DE 12M, COM VEÍCULO, COM MOTORISTA OPERADOR/AJUDANTE E ELETRICISTA EM DIAS NORMAIS</t>
  </si>
  <si>
    <t>2.16</t>
  </si>
  <si>
    <t>MATERIAIS PARA MODERNIZAÇÃO</t>
  </si>
  <si>
    <t>MATERIAIS MODERN.</t>
  </si>
  <si>
    <t>TOTAL GERAL SERVIÇO DE MODERNIZAÇÃO</t>
  </si>
  <si>
    <t>COTAÇÃO 10</t>
  </si>
  <si>
    <r>
      <rPr>
        <b/>
        <u/>
        <sz val="12"/>
        <color rgb="FF000000"/>
        <rFont val="Arial Narrow"/>
        <family val="2"/>
      </rPr>
      <t>CONTRATANTE</t>
    </r>
    <r>
      <rPr>
        <b/>
        <sz val="12"/>
        <color rgb="FF000000"/>
        <rFont val="Arial Narrow"/>
        <family val="2"/>
      </rPr>
      <t>: SECRETARIA DE INFRAESTRUTURA MUNICIPAL DA PREFEITURA DE SÃO LOURENÇO DA MATA/PE</t>
    </r>
  </si>
  <si>
    <t>LUMINARIA DE LED PARA ILUMINACAO PUBLICA, DE 138 W ATE 180 W, INVOLUCRO EM ALUMINIO OU ACO INOX</t>
  </si>
  <si>
    <t>LUMINARIA DE LED PARA ILUMINACAO PUBLICA, DE 181 W ATE 239 W, INVOLUCRO EM ALUMINIO OU ACO INOX</t>
  </si>
  <si>
    <t>LUMINARIA DE LED PARA ILUMINACAO PUBLICA, DE 51 W ATE 67 W, INVOLUCRO EM ALUMINIO OU ACO INOX</t>
  </si>
  <si>
    <t>LUMINARIA DE LED PARA ILUMINACAO PUBLICA, DE 68 W ATE 97 W, INVOLUCRO EM ALUMINIO OU ACO INOX</t>
  </si>
  <si>
    <t>LUMINARIA DE LED PARA ILUMINACAO PUBLICA, DE 98 W ATE 137 W, INVOLUCRO EM ALUMINIO OU ACO INOX</t>
  </si>
  <si>
    <t>13800 ORSE</t>
  </si>
  <si>
    <t>13801 ORSE</t>
  </si>
  <si>
    <t>13802 ORSE</t>
  </si>
  <si>
    <t xml:space="preserve">BDI de Insumo 15,28% </t>
  </si>
  <si>
    <t>1.2</t>
  </si>
  <si>
    <t>15,28%-24,92%</t>
  </si>
  <si>
    <t>BRAÇO CURVO EM AÇO GALVANIZADO A FOGO, COM SAPATA DE 48X2000MM DI OU SIMILAR (M2)</t>
  </si>
  <si>
    <t>BRAÇO CURVO EM AÇO GALVANIZADO A FOGO, COM SAPATA DE 48X3000MM DI OU SIMILAR (M3)</t>
  </si>
  <si>
    <t>BRAÇO CURVO EM AÇO GALVANIZADO A FOGO, COM SAPATA DE 48X4000MM DI OU SIMILAR (M4)</t>
  </si>
  <si>
    <t>SERVIÇO DE CADASTRAMENTO - FOTOGRAFAR ETAPAS, CATALOGAR MATERIAL RETIRADO E  INSTALADO</t>
  </si>
  <si>
    <t>1,00 UN</t>
  </si>
  <si>
    <t>SINAPI-PE - VIGÊNCIA 09/2021</t>
  </si>
  <si>
    <t>Encargos sociais: Horista (84,33%) e  Mensalista (46,58%), conforme composição de encargos mensalista SINAPI desonerado</t>
  </si>
  <si>
    <t xml:space="preserve">DATA: 28/03/2022
OBJETO: MODERNIZAÇÃO DO PARQUE DE ILUMINAÇÃO PÚBLICA
LOCALIZAÇÃO: SÃO LOURENÇO DA MATA/PE.
ORÇAMENTO: DESONERADO.                                                              </t>
  </si>
  <si>
    <t xml:space="preserve">DATA: 28/03/2022
OBJETO: MODERNIZAÇÃO DO PARQUE DE ILUMINAÇÃO PÚBLICA
LOCALIZAÇÃO: SÃO LOURENÇO DA MATA/PE.
ORÇAMENTO: DESONERADO. 
                                      </t>
  </si>
  <si>
    <r>
      <t>DATA</t>
    </r>
    <r>
      <rPr>
        <sz val="10"/>
        <color rgb="FF000000"/>
        <rFont val="Arial Narrow"/>
        <family val="2"/>
      </rPr>
      <t xml:space="preserve">:28/03/2022
</t>
    </r>
    <r>
      <rPr>
        <u/>
        <sz val="10"/>
        <color rgb="FF000000"/>
        <rFont val="Arial Narrow"/>
        <family val="2"/>
      </rPr>
      <t xml:space="preserve">OBJETO: </t>
    </r>
    <r>
      <rPr>
        <sz val="10"/>
        <color rgb="FF000000"/>
        <rFont val="Arial Narrow"/>
        <family val="2"/>
      </rPr>
      <t xml:space="preserve">MODERNIZAÇÃO DO PARQUE DE ILUMINAÇÃO PÚBLICA
</t>
    </r>
    <r>
      <rPr>
        <u/>
        <sz val="10"/>
        <color rgb="FF000000"/>
        <rFont val="Arial Narrow"/>
        <family val="2"/>
      </rPr>
      <t>LOCALIZAÇÃO</t>
    </r>
    <r>
      <rPr>
        <sz val="10"/>
        <color rgb="FF000000"/>
        <rFont val="Arial Narrow"/>
        <family val="2"/>
      </rPr>
      <t>: SÃO LOURENÇO DA MATA/PE</t>
    </r>
  </si>
  <si>
    <t>SINAPI_FEV/22, ORSE_JAN/22, EMLURB_JUL/18, DNIT_JUL/20, COMPOSIÇÕES E COTAÇÕES</t>
  </si>
  <si>
    <t xml:space="preserve">42248 SINAPI </t>
  </si>
  <si>
    <t xml:space="preserve">42247 SINAPI </t>
  </si>
  <si>
    <t xml:space="preserve">42243 SINAPI </t>
  </si>
  <si>
    <t xml:space="preserve">42246 SINAPI </t>
  </si>
  <si>
    <t xml:space="preserve">42245 SINAPI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</si>
</sst>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&quot;Sim&quot;;&quot;Sim&quot;;&quot;Não&quot;"/>
    <numFmt numFmtId="166" formatCode="_(* #,##0.00_);_(* \(#,##0.00\);_(* &quot;-&quot;??_);_(@_)"/>
    <numFmt numFmtId="167" formatCode="_(&quot;R$&quot;* #,##0.00_);_(&quot;R$&quot;* \(#,##0.00\);_(&quot;R$&quot;* &quot;-&quot;??_);_(@_)"/>
    <numFmt numFmtId="168" formatCode="_([$€-2]* #,##0.00_);_([$€-2]* \(#,##0.00\);_([$€-2]* &quot;-&quot;??_)"/>
    <numFmt numFmtId="169" formatCode="_([$€]* #,##0.00_);_([$€]* \(#,##0.00\);_([$€]* &quot;-&quot;??_);_(@_)"/>
    <numFmt numFmtId="170" formatCode="&quot;R$ &quot;#,##0.00_);[Red]\(&quot;R$ &quot;#,##0.00\)"/>
    <numFmt numFmtId="171" formatCode="_(&quot;R$ &quot;* #,##0_);_(&quot;R$ &quot;* \(#,##0\);_(&quot;R$ &quot;* &quot;-&quot;_);_(@_)"/>
    <numFmt numFmtId="172" formatCode="&quot;R$ &quot;#,##0.00_);\(&quot;R$ &quot;#,##0.00\)"/>
    <numFmt numFmtId="173" formatCode="[$-416]General"/>
    <numFmt numFmtId="174" formatCode="&quot; R$ &quot;#,##0.00&quot; &quot;;&quot; R$ (&quot;#,##0.00&quot;)&quot;;&quot; R$ -&quot;#&quot; &quot;;@&quot; &quot;"/>
    <numFmt numFmtId="175" formatCode="_(&quot;R$ &quot;* #,##0.00_);_(&quot;R$ &quot;* \(#,##0.00\);_(&quot;R$ &quot;* &quot;-&quot;??_);_(@_)"/>
    <numFmt numFmtId="176" formatCode="&quot;R$&quot;\ #,##0_);[Red]\(&quot;R$&quot;\ #,##0\)"/>
    <numFmt numFmtId="177" formatCode="&quot;R$&quot;\ #,##0.00_);\(&quot;R$&quot;\ #,##0.00\)"/>
    <numFmt numFmtId="178" formatCode="[$-416]0%"/>
    <numFmt numFmtId="179" formatCode="[$R$-416]&quot; &quot;#,##0.00;[Red]&quot;-&quot;[$R$-416]&quot; &quot;#,##0.00"/>
    <numFmt numFmtId="180" formatCode="#,"/>
    <numFmt numFmtId="181" formatCode="#,##0.00&quot; &quot;;&quot; (&quot;#,##0.00&quot;)&quot;;&quot; -&quot;#&quot; &quot;;@&quot; &quot;"/>
    <numFmt numFmtId="182" formatCode="_ * #\,##0\.00_ ;_ * \-#\,##0\.00_ ;_ * &quot;-&quot;??_ ;_ @_ "/>
    <numFmt numFmtId="183" formatCode="&quot;R$&quot;#,##0.00"/>
    <numFmt numFmtId="184" formatCode="&quot; &quot;0.00&quot; und&quot;"/>
  </numFmts>
  <fonts count="7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Helv"/>
      <charset val="204"/>
    </font>
    <font>
      <sz val="11"/>
      <color rgb="FF000000"/>
      <name val="Calibri"/>
      <family val="2"/>
    </font>
    <font>
      <b/>
      <sz val="12"/>
      <name val="Helv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name val="‚l‚r ‚oƒSƒVƒbƒN"/>
      <family val="3"/>
      <charset val="128"/>
    </font>
    <font>
      <b/>
      <sz val="11"/>
      <name val="Helv"/>
    </font>
    <font>
      <sz val="12"/>
      <name val="Arial"/>
      <family val="2"/>
    </font>
    <font>
      <sz val="10"/>
      <color rgb="FF000000"/>
      <name val="Arial"/>
      <family val="2"/>
    </font>
    <font>
      <sz val="10"/>
      <name val="Times New Roman"/>
      <family val="1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‚l‚r ‚o–¾’©"/>
      <family val="1"/>
      <charset val="128"/>
    </font>
    <font>
      <b/>
      <sz val="10"/>
      <name val="Arial"/>
      <family val="2"/>
    </font>
    <font>
      <b/>
      <sz val="8"/>
      <name val="Times New Roman"/>
      <family val="1"/>
    </font>
    <font>
      <b/>
      <i/>
      <u/>
      <sz val="11"/>
      <color theme="1"/>
      <name val="Arial"/>
      <family val="2"/>
    </font>
    <font>
      <b/>
      <i/>
      <u/>
      <sz val="11"/>
      <color rgb="FF000000"/>
      <name val="Arial"/>
      <family val="2"/>
    </font>
    <font>
      <sz val="1"/>
      <color indexed="18"/>
      <name val="Courier"/>
      <family val="3"/>
    </font>
    <font>
      <sz val="10"/>
      <name val="Ottawa"/>
    </font>
    <font>
      <b/>
      <sz val="15"/>
      <color indexed="56"/>
      <name val="Calibri"/>
      <family val="2"/>
    </font>
    <font>
      <sz val="11"/>
      <color rgb="FF000000"/>
      <name val="Calibri"/>
      <family val="2"/>
      <charset val="204"/>
    </font>
    <font>
      <u/>
      <sz val="10"/>
      <color rgb="FF000000"/>
      <name val="Calibri"/>
      <family val="2"/>
    </font>
    <font>
      <b/>
      <sz val="9"/>
      <color rgb="FF000000"/>
      <name val="Calibri"/>
      <family val="2"/>
      <charset val="204"/>
    </font>
    <font>
      <sz val="11"/>
      <color theme="3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b/>
      <sz val="12"/>
      <color rgb="FF000000"/>
      <name val="Arial Narrow"/>
      <family val="2"/>
    </font>
    <font>
      <u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9"/>
      <color rgb="FF000000"/>
      <name val="Arial Narrow"/>
      <family val="2"/>
    </font>
    <font>
      <sz val="9"/>
      <name val="Arial Narrow"/>
      <family val="2"/>
    </font>
    <font>
      <b/>
      <sz val="12"/>
      <color theme="0"/>
      <name val="Calibri"/>
      <family val="2"/>
      <scheme val="minor"/>
    </font>
    <font>
      <b/>
      <sz val="12"/>
      <name val="Arial Narrow"/>
      <family val="2"/>
    </font>
    <font>
      <b/>
      <sz val="16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Arial Narrow"/>
      <family val="2"/>
    </font>
    <font>
      <b/>
      <sz val="10"/>
      <color rgb="FF000000"/>
      <name val="Arial Narrow"/>
      <family val="2"/>
    </font>
    <font>
      <sz val="11"/>
      <name val="Arial Narrow"/>
      <family val="2"/>
    </font>
    <font>
      <b/>
      <sz val="10"/>
      <color theme="0"/>
      <name val="Arial Narrow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2"/>
      <color rgb="FF000000"/>
      <name val="Calibri"/>
      <family val="2"/>
      <charset val="204"/>
    </font>
    <font>
      <sz val="12"/>
      <color theme="0"/>
      <name val="Calibri"/>
      <family val="2"/>
    </font>
    <font>
      <sz val="12"/>
      <color theme="0"/>
      <name val="Arial Narrow"/>
      <family val="2"/>
    </font>
    <font>
      <b/>
      <u/>
      <sz val="12"/>
      <color rgb="FF000000"/>
      <name val="Arial Narrow"/>
      <family val="2"/>
    </font>
    <font>
      <b/>
      <sz val="12"/>
      <color rgb="FF000000"/>
      <name val="Calibri"/>
      <family val="2"/>
      <charset val="204"/>
    </font>
    <font>
      <b/>
      <sz val="11"/>
      <color theme="0"/>
      <name val="Arial Narrow"/>
      <family val="2"/>
    </font>
    <font>
      <sz val="10"/>
      <name val="Arial Narrow"/>
      <family val="2"/>
    </font>
    <font>
      <sz val="8"/>
      <color theme="1"/>
      <name val="Calibri"/>
      <family val="2"/>
      <scheme val="minor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D6D1F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195">
    <xf numFmtId="0" fontId="0" fillId="0" borderId="0"/>
    <xf numFmtId="44" fontId="12" fillId="0" borderId="0" applyFont="0" applyFill="0" applyBorder="0" applyAlignment="0" applyProtection="0"/>
    <xf numFmtId="0" fontId="13" fillId="0" borderId="0"/>
    <xf numFmtId="0" fontId="11" fillId="0" borderId="0"/>
    <xf numFmtId="165" fontId="14" fillId="0" borderId="0" applyFont="0" applyFill="0" applyBorder="0" applyAlignment="0" applyProtection="0"/>
    <xf numFmtId="0" fontId="11" fillId="0" borderId="0"/>
    <xf numFmtId="0" fontId="13" fillId="0" borderId="0"/>
    <xf numFmtId="16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/>
    <xf numFmtId="9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0" fillId="0" borderId="0"/>
    <xf numFmtId="0" fontId="13" fillId="0" borderId="0"/>
    <xf numFmtId="0" fontId="13" fillId="0" borderId="0"/>
    <xf numFmtId="166" fontId="15" fillId="0" borderId="0"/>
    <xf numFmtId="0" fontId="16" fillId="0" borderId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7" fillId="0" borderId="0"/>
    <xf numFmtId="171" fontId="17" fillId="0" borderId="0"/>
    <xf numFmtId="172" fontId="17" fillId="0" borderId="0"/>
    <xf numFmtId="0" fontId="18" fillId="0" borderId="0">
      <alignment horizontal="left"/>
    </xf>
    <xf numFmtId="0" fontId="19" fillId="0" borderId="0">
      <alignment horizontal="center"/>
    </xf>
    <xf numFmtId="173" fontId="20" fillId="0" borderId="0">
      <alignment horizontal="center"/>
    </xf>
    <xf numFmtId="0" fontId="19" fillId="0" borderId="0">
      <alignment horizontal="center" textRotation="90"/>
    </xf>
    <xf numFmtId="173" fontId="20" fillId="0" borderId="0">
      <alignment horizontal="center" textRotation="90"/>
    </xf>
    <xf numFmtId="0" fontId="21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23" fillId="0" borderId="18"/>
    <xf numFmtId="44" fontId="14" fillId="0" borderId="0" applyFont="0" applyFill="0" applyBorder="0" applyAlignment="0" applyProtection="0"/>
    <xf numFmtId="174" fontId="17" fillId="0" borderId="0"/>
    <xf numFmtId="174" fontId="17" fillId="0" borderId="0"/>
    <xf numFmtId="174" fontId="17" fillId="0" borderId="0"/>
    <xf numFmtId="175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3" fillId="0" borderId="0"/>
    <xf numFmtId="0" fontId="13" fillId="0" borderId="0"/>
    <xf numFmtId="0" fontId="24" fillId="0" borderId="6"/>
    <xf numFmtId="0" fontId="13" fillId="0" borderId="0"/>
    <xf numFmtId="0" fontId="13" fillId="0" borderId="0"/>
    <xf numFmtId="0" fontId="13" fillId="0" borderId="0"/>
    <xf numFmtId="173" fontId="25" fillId="0" borderId="0"/>
    <xf numFmtId="173" fontId="25" fillId="0" borderId="0"/>
    <xf numFmtId="0" fontId="26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173" fontId="25" fillId="0" borderId="0"/>
    <xf numFmtId="173" fontId="25" fillId="0" borderId="0"/>
    <xf numFmtId="173" fontId="25" fillId="0" borderId="0"/>
    <xf numFmtId="0" fontId="13" fillId="0" borderId="0"/>
    <xf numFmtId="0" fontId="27" fillId="0" borderId="0"/>
    <xf numFmtId="0" fontId="10" fillId="0" borderId="0"/>
    <xf numFmtId="0" fontId="26" fillId="0" borderId="0"/>
    <xf numFmtId="0" fontId="13" fillId="0" borderId="0"/>
    <xf numFmtId="173" fontId="28" fillId="0" borderId="0"/>
    <xf numFmtId="173" fontId="25" fillId="0" borderId="0"/>
    <xf numFmtId="173" fontId="2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0" fillId="2" borderId="6" applyNumberFormat="0" applyFont="0" applyBorder="0" applyAlignment="0" applyProtection="0">
      <alignment horizontal="center"/>
    </xf>
    <xf numFmtId="0" fontId="31" fillId="0" borderId="19" applyNumberFormat="0" applyFont="0" applyBorder="0" applyAlignment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78" fontId="17" fillId="0" borderId="0"/>
    <xf numFmtId="178" fontId="17" fillId="0" borderId="0"/>
    <xf numFmtId="178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8" fontId="17" fillId="0" borderId="0"/>
    <xf numFmtId="178" fontId="17" fillId="0" borderId="0"/>
    <xf numFmtId="9" fontId="13" fillId="0" borderId="0" applyFont="0" applyFill="0" applyBorder="0" applyAlignment="0" applyProtection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0" fontId="32" fillId="0" borderId="0"/>
    <xf numFmtId="173" fontId="33" fillId="0" borderId="0"/>
    <xf numFmtId="179" fontId="32" fillId="0" borderId="0"/>
    <xf numFmtId="179" fontId="33" fillId="0" borderId="0"/>
    <xf numFmtId="180" fontId="34" fillId="0" borderId="0">
      <protection locked="0"/>
    </xf>
    <xf numFmtId="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3" fillId="0" borderId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1" fontId="17" fillId="0" borderId="0"/>
    <xf numFmtId="181" fontId="17" fillId="0" borderId="0"/>
    <xf numFmtId="166" fontId="13" fillId="0" borderId="0" applyFont="0" applyFill="0" applyBorder="0" applyAlignment="0" applyProtection="0"/>
    <xf numFmtId="181" fontId="17" fillId="0" borderId="0"/>
    <xf numFmtId="181" fontId="17" fillId="0" borderId="0"/>
    <xf numFmtId="166" fontId="13" fillId="0" borderId="0" applyFont="0" applyFill="0" applyBorder="0" applyAlignment="0" applyProtection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43" fontId="10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36" fillId="0" borderId="21" applyNumberFormat="0" applyFill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9" fontId="13" fillId="0" borderId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12" fillId="0" borderId="0"/>
    <xf numFmtId="0" fontId="4" fillId="0" borderId="0"/>
    <xf numFmtId="0" fontId="4" fillId="0" borderId="0"/>
    <xf numFmtId="179" fontId="4" fillId="0" borderId="0"/>
    <xf numFmtId="179" fontId="12" fillId="0" borderId="0"/>
    <xf numFmtId="179" fontId="4" fillId="0" borderId="0"/>
    <xf numFmtId="179" fontId="13" fillId="0" borderId="0"/>
    <xf numFmtId="43" fontId="4" fillId="0" borderId="0" applyFont="0" applyFill="0" applyBorder="0" applyAlignment="0" applyProtection="0"/>
    <xf numFmtId="0" fontId="4" fillId="0" borderId="0"/>
    <xf numFmtId="179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9" fontId="12" fillId="0" borderId="0" applyFont="0" applyFill="0" applyBorder="0" applyAlignment="0" applyProtection="0"/>
    <xf numFmtId="0" fontId="1" fillId="0" borderId="0"/>
    <xf numFmtId="179" fontId="1" fillId="0" borderId="0"/>
    <xf numFmtId="0" fontId="1" fillId="0" borderId="0"/>
    <xf numFmtId="0" fontId="1" fillId="0" borderId="0"/>
  </cellStyleXfs>
  <cellXfs count="363">
    <xf numFmtId="0" fontId="0" fillId="0" borderId="0" xfId="0"/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vertical="center"/>
    </xf>
    <xf numFmtId="0" fontId="37" fillId="0" borderId="0" xfId="0" applyFont="1"/>
    <xf numFmtId="0" fontId="39" fillId="0" borderId="0" xfId="0" applyFont="1" applyAlignment="1">
      <alignment vertical="center"/>
    </xf>
    <xf numFmtId="0" fontId="40" fillId="0" borderId="0" xfId="0" applyFont="1"/>
    <xf numFmtId="10" fontId="37" fillId="0" borderId="0" xfId="0" applyNumberFormat="1" applyFont="1" applyAlignment="1">
      <alignment horizontal="center"/>
    </xf>
    <xf numFmtId="0" fontId="47" fillId="0" borderId="6" xfId="0" applyFont="1" applyBorder="1" applyAlignment="1">
      <alignment horizontal="center" vertical="center"/>
    </xf>
    <xf numFmtId="164" fontId="47" fillId="0" borderId="8" xfId="0" applyNumberFormat="1" applyFont="1" applyBorder="1" applyAlignment="1">
      <alignment horizontal="center" vertical="center"/>
    </xf>
    <xf numFmtId="164" fontId="47" fillId="0" borderId="6" xfId="0" applyNumberFormat="1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 wrapText="1"/>
    </xf>
    <xf numFmtId="44" fontId="47" fillId="0" borderId="9" xfId="1" applyFont="1" applyBorder="1" applyAlignment="1">
      <alignment horizontal="center" vertical="center"/>
    </xf>
    <xf numFmtId="0" fontId="47" fillId="0" borderId="6" xfId="0" applyFont="1" applyBorder="1" applyAlignment="1">
      <alignment horizontal="center" vertical="center" wrapText="1"/>
    </xf>
    <xf numFmtId="44" fontId="47" fillId="0" borderId="6" xfId="1" applyFont="1" applyBorder="1" applyAlignment="1">
      <alignment horizontal="center" vertical="center" wrapText="1"/>
    </xf>
    <xf numFmtId="0" fontId="4" fillId="0" borderId="0" xfId="169"/>
    <xf numFmtId="0" fontId="4" fillId="0" borderId="0" xfId="169" applyAlignment="1">
      <alignment horizontal="center" vertical="center"/>
    </xf>
    <xf numFmtId="183" fontId="4" fillId="0" borderId="0" xfId="169" applyNumberFormat="1"/>
    <xf numFmtId="164" fontId="4" fillId="0" borderId="0" xfId="169" applyNumberFormat="1"/>
    <xf numFmtId="0" fontId="4" fillId="0" borderId="0" xfId="170"/>
    <xf numFmtId="179" fontId="4" fillId="0" borderId="0" xfId="173"/>
    <xf numFmtId="179" fontId="4" fillId="0" borderId="0" xfId="173" applyAlignment="1">
      <alignment horizontal="center" vertical="center"/>
    </xf>
    <xf numFmtId="183" fontId="4" fillId="0" borderId="0" xfId="173" applyNumberFormat="1"/>
    <xf numFmtId="179" fontId="4" fillId="0" borderId="0" xfId="173" applyAlignment="1">
      <alignment vertical="center"/>
    </xf>
    <xf numFmtId="0" fontId="51" fillId="0" borderId="6" xfId="170" applyFont="1" applyBorder="1"/>
    <xf numFmtId="10" fontId="51" fillId="0" borderId="6" xfId="170" applyNumberFormat="1" applyFont="1" applyBorder="1" applyAlignment="1">
      <alignment horizontal="center"/>
    </xf>
    <xf numFmtId="0" fontId="49" fillId="0" borderId="6" xfId="170" applyFont="1" applyBorder="1" applyAlignment="1">
      <alignment horizontal="center"/>
    </xf>
    <xf numFmtId="0" fontId="49" fillId="0" borderId="6" xfId="170" applyFont="1" applyBorder="1"/>
    <xf numFmtId="10" fontId="49" fillId="0" borderId="6" xfId="170" applyNumberFormat="1" applyFont="1" applyBorder="1" applyAlignment="1">
      <alignment horizontal="center"/>
    </xf>
    <xf numFmtId="10" fontId="51" fillId="0" borderId="6" xfId="170" applyNumberFormat="1" applyFont="1" applyBorder="1"/>
    <xf numFmtId="0" fontId="47" fillId="0" borderId="6" xfId="170" applyFont="1" applyBorder="1"/>
    <xf numFmtId="10" fontId="52" fillId="0" borderId="6" xfId="170" applyNumberFormat="1" applyFont="1" applyBorder="1" applyAlignment="1">
      <alignment horizontal="center"/>
    </xf>
    <xf numFmtId="0" fontId="47" fillId="0" borderId="6" xfId="170" applyFont="1" applyBorder="1" applyAlignment="1">
      <alignment horizontal="right" vertical="center"/>
    </xf>
    <xf numFmtId="0" fontId="47" fillId="0" borderId="6" xfId="170" applyFont="1" applyBorder="1" applyAlignment="1">
      <alignment horizontal="left" vertical="center" indent="1"/>
    </xf>
    <xf numFmtId="0" fontId="47" fillId="0" borderId="0" xfId="170" applyFont="1"/>
    <xf numFmtId="43" fontId="47" fillId="0" borderId="0" xfId="175" applyFont="1"/>
    <xf numFmtId="0" fontId="52" fillId="0" borderId="6" xfId="169" applyFont="1" applyBorder="1" applyAlignment="1">
      <alignment horizontal="center" vertical="top" wrapText="1"/>
    </xf>
    <xf numFmtId="0" fontId="47" fillId="0" borderId="6" xfId="169" applyFont="1" applyBorder="1" applyAlignment="1">
      <alignment horizontal="center" vertical="center"/>
    </xf>
    <xf numFmtId="49" fontId="47" fillId="0" borderId="6" xfId="170" applyNumberFormat="1" applyFont="1" applyBorder="1" applyAlignment="1">
      <alignment horizontal="center" vertical="center"/>
    </xf>
    <xf numFmtId="49" fontId="47" fillId="0" borderId="6" xfId="170" applyNumberFormat="1" applyFont="1" applyBorder="1" applyAlignment="1">
      <alignment horizontal="left" vertical="center" wrapText="1"/>
    </xf>
    <xf numFmtId="166" fontId="47" fillId="0" borderId="6" xfId="4" applyNumberFormat="1" applyFont="1" applyBorder="1" applyAlignment="1">
      <alignment horizontal="center" vertical="center"/>
    </xf>
    <xf numFmtId="164" fontId="47" fillId="0" borderId="6" xfId="4" applyNumberFormat="1" applyFont="1" applyBorder="1" applyAlignment="1">
      <alignment horizontal="center" vertical="center"/>
    </xf>
    <xf numFmtId="166" fontId="47" fillId="0" borderId="27" xfId="4" applyNumberFormat="1" applyFont="1" applyBorder="1"/>
    <xf numFmtId="164" fontId="52" fillId="0" borderId="27" xfId="4" applyNumberFormat="1" applyFont="1" applyBorder="1"/>
    <xf numFmtId="10" fontId="52" fillId="0" borderId="27" xfId="4" applyNumberFormat="1" applyFont="1" applyBorder="1"/>
    <xf numFmtId="49" fontId="47" fillId="0" borderId="6" xfId="169" applyNumberFormat="1" applyFont="1" applyBorder="1" applyAlignment="1">
      <alignment horizontal="center" vertical="center" wrapText="1"/>
    </xf>
    <xf numFmtId="49" fontId="47" fillId="0" borderId="8" xfId="169" applyNumberFormat="1" applyFont="1" applyBorder="1" applyAlignment="1">
      <alignment vertical="center" wrapText="1"/>
    </xf>
    <xf numFmtId="164" fontId="47" fillId="0" borderId="6" xfId="7" applyNumberFormat="1" applyFont="1" applyBorder="1" applyAlignment="1">
      <alignment vertical="center"/>
    </xf>
    <xf numFmtId="164" fontId="52" fillId="0" borderId="6" xfId="4" applyNumberFormat="1" applyFont="1" applyBorder="1"/>
    <xf numFmtId="10" fontId="52" fillId="0" borderId="6" xfId="7" applyNumberFormat="1" applyFont="1" applyBorder="1" applyAlignment="1">
      <alignment vertical="center"/>
    </xf>
    <xf numFmtId="164" fontId="52" fillId="0" borderId="6" xfId="1" applyNumberFormat="1" applyFont="1" applyBorder="1"/>
    <xf numFmtId="166" fontId="52" fillId="0" borderId="6" xfId="4" applyNumberFormat="1" applyFont="1" applyBorder="1"/>
    <xf numFmtId="166" fontId="52" fillId="0" borderId="32" xfId="4" applyNumberFormat="1" applyFont="1" applyBorder="1"/>
    <xf numFmtId="0" fontId="61" fillId="0" borderId="0" xfId="169" applyFont="1"/>
    <xf numFmtId="0" fontId="47" fillId="0" borderId="44" xfId="0" applyFont="1" applyBorder="1" applyAlignment="1">
      <alignment horizontal="left" vertical="center" wrapText="1"/>
    </xf>
    <xf numFmtId="0" fontId="62" fillId="0" borderId="0" xfId="0" applyFont="1"/>
    <xf numFmtId="0" fontId="3" fillId="0" borderId="0" xfId="178"/>
    <xf numFmtId="179" fontId="52" fillId="0" borderId="6" xfId="173" applyFont="1" applyBorder="1" applyAlignment="1">
      <alignment horizontal="center" vertical="top" wrapText="1"/>
    </xf>
    <xf numFmtId="179" fontId="47" fillId="0" borderId="6" xfId="173" applyFont="1" applyBorder="1" applyAlignment="1">
      <alignment horizontal="center" vertical="center"/>
    </xf>
    <xf numFmtId="49" fontId="47" fillId="0" borderId="6" xfId="173" applyNumberFormat="1" applyFont="1" applyBorder="1" applyAlignment="1">
      <alignment horizontal="center" vertical="center"/>
    </xf>
    <xf numFmtId="2" fontId="47" fillId="0" borderId="6" xfId="4" applyNumberFormat="1" applyFont="1" applyBorder="1" applyAlignment="1">
      <alignment horizontal="center" vertical="center"/>
    </xf>
    <xf numFmtId="49" fontId="47" fillId="0" borderId="6" xfId="173" applyNumberFormat="1" applyFont="1" applyBorder="1" applyAlignment="1">
      <alignment horizontal="center" vertical="center" wrapText="1"/>
    </xf>
    <xf numFmtId="49" fontId="47" fillId="0" borderId="8" xfId="173" applyNumberFormat="1" applyFont="1" applyBorder="1" applyAlignment="1">
      <alignment vertical="center" wrapText="1"/>
    </xf>
    <xf numFmtId="166" fontId="47" fillId="0" borderId="6" xfId="7" applyNumberFormat="1" applyFont="1" applyBorder="1" applyAlignment="1">
      <alignment horizontal="center" vertical="center"/>
    </xf>
    <xf numFmtId="164" fontId="47" fillId="0" borderId="6" xfId="7" applyNumberFormat="1" applyFont="1" applyBorder="1" applyAlignment="1">
      <alignment horizontal="center" vertical="center"/>
    </xf>
    <xf numFmtId="10" fontId="52" fillId="0" borderId="6" xfId="4" applyNumberFormat="1" applyFont="1" applyBorder="1" applyAlignment="1">
      <alignment vertical="center"/>
    </xf>
    <xf numFmtId="10" fontId="52" fillId="0" borderId="6" xfId="4" applyNumberFormat="1" applyFont="1" applyBorder="1"/>
    <xf numFmtId="164" fontId="47" fillId="0" borderId="6" xfId="4" applyNumberFormat="1" applyFont="1" applyBorder="1" applyAlignment="1">
      <alignment horizontal="right" vertical="center"/>
    </xf>
    <xf numFmtId="0" fontId="47" fillId="3" borderId="6" xfId="0" applyFont="1" applyFill="1" applyBorder="1" applyAlignment="1">
      <alignment horizontal="center" vertical="center" wrapText="1"/>
    </xf>
    <xf numFmtId="0" fontId="47" fillId="3" borderId="2" xfId="0" applyFont="1" applyFill="1" applyBorder="1" applyAlignment="1">
      <alignment horizontal="center" vertical="center"/>
    </xf>
    <xf numFmtId="0" fontId="47" fillId="0" borderId="44" xfId="0" applyFont="1" applyBorder="1" applyAlignment="1">
      <alignment horizontal="justify" vertical="center" wrapText="1"/>
    </xf>
    <xf numFmtId="0" fontId="47" fillId="3" borderId="6" xfId="0" applyFont="1" applyFill="1" applyBorder="1" applyAlignment="1">
      <alignment horizontal="justify" vertical="center" wrapText="1"/>
    </xf>
    <xf numFmtId="0" fontId="47" fillId="3" borderId="8" xfId="162" applyFont="1" applyFill="1" applyBorder="1" applyAlignment="1">
      <alignment horizontal="justify" vertical="center" wrapText="1"/>
    </xf>
    <xf numFmtId="0" fontId="5" fillId="0" borderId="0" xfId="165"/>
    <xf numFmtId="0" fontId="47" fillId="0" borderId="38" xfId="6" applyFont="1" applyBorder="1" applyAlignment="1">
      <alignment horizontal="center" vertical="center" wrapText="1"/>
    </xf>
    <xf numFmtId="2" fontId="47" fillId="0" borderId="6" xfId="165" applyNumberFormat="1" applyFont="1" applyBorder="1" applyAlignment="1">
      <alignment horizontal="right" vertical="center"/>
    </xf>
    <xf numFmtId="49" fontId="47" fillId="0" borderId="6" xfId="165" applyNumberFormat="1" applyFont="1" applyBorder="1" applyAlignment="1">
      <alignment horizontal="center" vertical="center"/>
    </xf>
    <xf numFmtId="44" fontId="47" fillId="0" borderId="6" xfId="167" applyNumberFormat="1" applyFont="1" applyBorder="1" applyAlignment="1">
      <alignment horizontal="center" vertical="center" wrapText="1"/>
    </xf>
    <xf numFmtId="179" fontId="58" fillId="0" borderId="6" xfId="171" applyFont="1" applyBorder="1" applyAlignment="1">
      <alignment horizontal="center" vertical="center" wrapText="1"/>
    </xf>
    <xf numFmtId="179" fontId="47" fillId="0" borderId="36" xfId="172" applyFont="1" applyBorder="1"/>
    <xf numFmtId="0" fontId="47" fillId="3" borderId="13" xfId="162" applyFont="1" applyFill="1" applyBorder="1" applyAlignment="1">
      <alignment horizontal="center" vertical="center"/>
    </xf>
    <xf numFmtId="10" fontId="4" fillId="0" borderId="0" xfId="170" applyNumberFormat="1"/>
    <xf numFmtId="44" fontId="47" fillId="0" borderId="8" xfId="1" applyNumberFormat="1" applyFont="1" applyBorder="1" applyAlignment="1">
      <alignment horizontal="center" vertical="center"/>
    </xf>
    <xf numFmtId="0" fontId="2" fillId="0" borderId="0" xfId="183"/>
    <xf numFmtId="0" fontId="2" fillId="0" borderId="0" xfId="183" applyAlignment="1">
      <alignment horizontal="center" vertical="center"/>
    </xf>
    <xf numFmtId="0" fontId="53" fillId="0" borderId="38" xfId="183" applyFont="1" applyBorder="1" applyAlignment="1">
      <alignment horizontal="center" vertical="center"/>
    </xf>
    <xf numFmtId="0" fontId="53" fillId="0" borderId="6" xfId="183" applyFont="1" applyBorder="1" applyAlignment="1">
      <alignment horizontal="center" vertical="center"/>
    </xf>
    <xf numFmtId="0" fontId="53" fillId="0" borderId="0" xfId="183" applyFont="1" applyAlignment="1">
      <alignment horizontal="center" vertical="center"/>
    </xf>
    <xf numFmtId="0" fontId="54" fillId="0" borderId="6" xfId="183" applyFont="1" applyBorder="1" applyAlignment="1">
      <alignment horizontal="center" vertical="center"/>
    </xf>
    <xf numFmtId="0" fontId="54" fillId="0" borderId="39" xfId="183" applyFont="1" applyBorder="1" applyAlignment="1">
      <alignment horizontal="center" vertical="center"/>
    </xf>
    <xf numFmtId="0" fontId="2" fillId="0" borderId="38" xfId="183" applyBorder="1" applyAlignment="1">
      <alignment horizontal="center" vertical="center"/>
    </xf>
    <xf numFmtId="0" fontId="55" fillId="0" borderId="6" xfId="183" applyFont="1" applyBorder="1" applyAlignment="1">
      <alignment horizontal="left" vertical="center"/>
    </xf>
    <xf numFmtId="10" fontId="2" fillId="0" borderId="6" xfId="183" applyNumberFormat="1" applyBorder="1" applyAlignment="1">
      <alignment horizontal="center" vertical="center"/>
    </xf>
    <xf numFmtId="10" fontId="2" fillId="0" borderId="39" xfId="183" applyNumberFormat="1" applyBorder="1" applyAlignment="1">
      <alignment horizontal="center" vertical="center"/>
    </xf>
    <xf numFmtId="0" fontId="41" fillId="0" borderId="38" xfId="183" applyFont="1" applyBorder="1" applyAlignment="1">
      <alignment horizontal="center" vertical="center"/>
    </xf>
    <xf numFmtId="0" fontId="41" fillId="0" borderId="6" xfId="183" applyFont="1" applyBorder="1" applyAlignment="1">
      <alignment horizontal="left" vertical="center"/>
    </xf>
    <xf numFmtId="10" fontId="41" fillId="0" borderId="6" xfId="183" applyNumberFormat="1" applyFont="1" applyBorder="1" applyAlignment="1">
      <alignment horizontal="center" vertical="center"/>
    </xf>
    <xf numFmtId="10" fontId="41" fillId="0" borderId="39" xfId="183" applyNumberFormat="1" applyFont="1" applyBorder="1" applyAlignment="1">
      <alignment horizontal="center" vertical="center"/>
    </xf>
    <xf numFmtId="0" fontId="55" fillId="0" borderId="6" xfId="183" applyFont="1" applyBorder="1"/>
    <xf numFmtId="0" fontId="41" fillId="0" borderId="6" xfId="183" applyFont="1" applyBorder="1"/>
    <xf numFmtId="0" fontId="55" fillId="0" borderId="6" xfId="183" applyFont="1" applyBorder="1" applyAlignment="1">
      <alignment wrapText="1"/>
    </xf>
    <xf numFmtId="0" fontId="47" fillId="0" borderId="6" xfId="183" applyFont="1" applyBorder="1" applyAlignment="1">
      <alignment horizontal="center" vertical="center" wrapText="1"/>
    </xf>
    <xf numFmtId="0" fontId="47" fillId="0" borderId="6" xfId="185" applyFont="1" applyBorder="1" applyAlignment="1">
      <alignment horizontal="center" vertical="center"/>
    </xf>
    <xf numFmtId="2" fontId="47" fillId="0" borderId="6" xfId="185" applyNumberFormat="1" applyFont="1" applyBorder="1" applyAlignment="1">
      <alignment horizontal="center" vertical="center"/>
    </xf>
    <xf numFmtId="44" fontId="47" fillId="0" borderId="6" xfId="185" applyNumberFormat="1" applyFont="1" applyBorder="1" applyAlignment="1">
      <alignment horizontal="center" vertical="center" wrapText="1"/>
    </xf>
    <xf numFmtId="0" fontId="47" fillId="0" borderId="6" xfId="185" applyFont="1" applyBorder="1" applyAlignment="1">
      <alignment horizontal="center" vertical="center" wrapText="1"/>
    </xf>
    <xf numFmtId="44" fontId="47" fillId="0" borderId="6" xfId="4" applyNumberFormat="1" applyFont="1" applyBorder="1" applyAlignment="1">
      <alignment horizontal="right" vertical="center"/>
    </xf>
    <xf numFmtId="2" fontId="47" fillId="0" borderId="6" xfId="183" applyNumberFormat="1" applyFont="1" applyBorder="1" applyAlignment="1">
      <alignment horizontal="center" vertical="center"/>
    </xf>
    <xf numFmtId="49" fontId="47" fillId="0" borderId="6" xfId="173" applyNumberFormat="1" applyFont="1" applyBorder="1" applyAlignment="1">
      <alignment horizontal="justify" vertical="justify" wrapText="1"/>
    </xf>
    <xf numFmtId="44" fontId="47" fillId="0" borderId="6" xfId="4" applyNumberFormat="1" applyFont="1" applyBorder="1" applyAlignment="1">
      <alignment vertical="center"/>
    </xf>
    <xf numFmtId="44" fontId="52" fillId="0" borderId="6" xfId="1" applyFont="1" applyBorder="1" applyAlignment="1">
      <alignment vertical="center"/>
    </xf>
    <xf numFmtId="0" fontId="47" fillId="3" borderId="6" xfId="0" applyFont="1" applyFill="1" applyBorder="1" applyAlignment="1">
      <alignment horizontal="center" vertical="center"/>
    </xf>
    <xf numFmtId="44" fontId="47" fillId="3" borderId="6" xfId="1" applyFont="1" applyFill="1" applyBorder="1" applyAlignment="1">
      <alignment horizontal="center" vertical="center" wrapText="1"/>
    </xf>
    <xf numFmtId="10" fontId="47" fillId="3" borderId="6" xfId="1" applyNumberFormat="1" applyFont="1" applyFill="1" applyBorder="1" applyAlignment="1">
      <alignment horizontal="center" vertical="center" wrapText="1"/>
    </xf>
    <xf numFmtId="164" fontId="47" fillId="3" borderId="8" xfId="0" applyNumberFormat="1" applyFont="1" applyFill="1" applyBorder="1" applyAlignment="1">
      <alignment horizontal="center" vertical="center"/>
    </xf>
    <xf numFmtId="164" fontId="47" fillId="3" borderId="6" xfId="0" applyNumberFormat="1" applyFont="1" applyFill="1" applyBorder="1" applyAlignment="1">
      <alignment horizontal="center" vertical="center"/>
    </xf>
    <xf numFmtId="0" fontId="40" fillId="3" borderId="0" xfId="0" applyFont="1" applyFill="1"/>
    <xf numFmtId="0" fontId="47" fillId="3" borderId="6" xfId="162" applyFont="1" applyFill="1" applyBorder="1" applyAlignment="1">
      <alignment horizontal="center" vertical="center"/>
    </xf>
    <xf numFmtId="0" fontId="63" fillId="3" borderId="0" xfId="0" applyFont="1" applyFill="1"/>
    <xf numFmtId="164" fontId="52" fillId="0" borderId="6" xfId="1" applyNumberFormat="1" applyFont="1" applyBorder="1" applyAlignment="1">
      <alignment vertical="center"/>
    </xf>
    <xf numFmtId="0" fontId="37" fillId="3" borderId="0" xfId="0" applyFont="1" applyFill="1" applyAlignment="1">
      <alignment vertical="center"/>
    </xf>
    <xf numFmtId="0" fontId="37" fillId="3" borderId="0" xfId="0" applyFont="1" applyFill="1"/>
    <xf numFmtId="0" fontId="39" fillId="3" borderId="0" xfId="0" applyFont="1" applyFill="1" applyAlignment="1">
      <alignment vertical="center"/>
    </xf>
    <xf numFmtId="0" fontId="62" fillId="3" borderId="0" xfId="0" applyFont="1" applyFill="1"/>
    <xf numFmtId="0" fontId="42" fillId="3" borderId="0" xfId="0" applyFont="1" applyFill="1" applyAlignment="1">
      <alignment horizontal="center" vertical="center"/>
    </xf>
    <xf numFmtId="0" fontId="37" fillId="3" borderId="0" xfId="0" applyFont="1" applyFill="1" applyAlignment="1">
      <alignment horizontal="center" vertical="center"/>
    </xf>
    <xf numFmtId="0" fontId="37" fillId="3" borderId="0" xfId="0" applyFont="1" applyFill="1" applyAlignment="1">
      <alignment horizontal="center" wrapText="1"/>
    </xf>
    <xf numFmtId="0" fontId="37" fillId="3" borderId="0" xfId="0" applyFont="1" applyFill="1" applyAlignment="1">
      <alignment horizontal="center"/>
    </xf>
    <xf numFmtId="10" fontId="37" fillId="3" borderId="0" xfId="0" applyNumberFormat="1" applyFont="1" applyFill="1" applyAlignment="1">
      <alignment horizontal="center"/>
    </xf>
    <xf numFmtId="0" fontId="37" fillId="3" borderId="0" xfId="0" applyFont="1" applyFill="1" applyAlignment="1">
      <alignment wrapText="1"/>
    </xf>
    <xf numFmtId="0" fontId="56" fillId="4" borderId="6" xfId="170" applyFont="1" applyFill="1" applyBorder="1" applyAlignment="1">
      <alignment horizontal="center"/>
    </xf>
    <xf numFmtId="0" fontId="56" fillId="4" borderId="6" xfId="170" applyFont="1" applyFill="1" applyBorder="1"/>
    <xf numFmtId="10" fontId="56" fillId="4" borderId="6" xfId="170" applyNumberFormat="1" applyFont="1" applyFill="1" applyBorder="1" applyAlignment="1">
      <alignment horizontal="center"/>
    </xf>
    <xf numFmtId="0" fontId="56" fillId="4" borderId="6" xfId="170" quotePrefix="1" applyFont="1" applyFill="1" applyBorder="1" applyAlignment="1">
      <alignment horizontal="left"/>
    </xf>
    <xf numFmtId="0" fontId="48" fillId="4" borderId="40" xfId="183" applyFont="1" applyFill="1" applyBorder="1" applyAlignment="1">
      <alignment horizontal="center" vertical="center"/>
    </xf>
    <xf numFmtId="0" fontId="48" fillId="4" borderId="41" xfId="183" applyFont="1" applyFill="1" applyBorder="1" applyAlignment="1">
      <alignment horizontal="center" vertical="center"/>
    </xf>
    <xf numFmtId="10" fontId="48" fillId="4" borderId="42" xfId="183" applyNumberFormat="1" applyFont="1" applyFill="1" applyBorder="1" applyAlignment="1">
      <alignment horizontal="center" vertical="center"/>
    </xf>
    <xf numFmtId="10" fontId="48" fillId="4" borderId="43" xfId="183" applyNumberFormat="1" applyFont="1" applyFill="1" applyBorder="1" applyAlignment="1">
      <alignment horizontal="center" vertical="center"/>
    </xf>
    <xf numFmtId="0" fontId="56" fillId="4" borderId="2" xfId="0" applyFont="1" applyFill="1" applyBorder="1" applyAlignment="1">
      <alignment horizontal="center" vertical="center"/>
    </xf>
    <xf numFmtId="0" fontId="64" fillId="4" borderId="1" xfId="0" applyFont="1" applyFill="1" applyBorder="1" applyAlignment="1">
      <alignment horizontal="center" vertical="top"/>
    </xf>
    <xf numFmtId="0" fontId="64" fillId="4" borderId="1" xfId="0" applyFont="1" applyFill="1" applyBorder="1" applyAlignment="1">
      <alignment horizontal="center" vertical="top" wrapText="1"/>
    </xf>
    <xf numFmtId="10" fontId="64" fillId="4" borderId="3" xfId="0" applyNumberFormat="1" applyFont="1" applyFill="1" applyBorder="1" applyAlignment="1">
      <alignment horizontal="center" vertical="top" wrapText="1"/>
    </xf>
    <xf numFmtId="0" fontId="64" fillId="4" borderId="3" xfId="0" applyFont="1" applyFill="1" applyBorder="1" applyAlignment="1">
      <alignment horizontal="center" vertical="top" wrapText="1"/>
    </xf>
    <xf numFmtId="0" fontId="64" fillId="4" borderId="3" xfId="0" applyFont="1" applyFill="1" applyBorder="1" applyAlignment="1">
      <alignment horizontal="center" vertical="top"/>
    </xf>
    <xf numFmtId="164" fontId="56" fillId="4" borderId="1" xfId="0" applyNumberFormat="1" applyFont="1" applyFill="1" applyBorder="1" applyAlignment="1">
      <alignment horizontal="center" vertical="center"/>
    </xf>
    <xf numFmtId="0" fontId="47" fillId="3" borderId="2" xfId="0" applyFont="1" applyFill="1" applyBorder="1" applyAlignment="1">
      <alignment horizontal="center" vertical="center" wrapText="1"/>
    </xf>
    <xf numFmtId="0" fontId="47" fillId="3" borderId="5" xfId="0" applyFont="1" applyFill="1" applyBorder="1" applyAlignment="1">
      <alignment horizontal="left" vertical="center" wrapText="1"/>
    </xf>
    <xf numFmtId="44" fontId="47" fillId="3" borderId="6" xfId="1" applyFont="1" applyFill="1" applyBorder="1" applyAlignment="1">
      <alignment horizontal="center" vertical="center"/>
    </xf>
    <xf numFmtId="10" fontId="47" fillId="3" borderId="8" xfId="1" applyNumberFormat="1" applyFont="1" applyFill="1" applyBorder="1" applyAlignment="1">
      <alignment horizontal="center" vertical="center"/>
    </xf>
    <xf numFmtId="44" fontId="47" fillId="3" borderId="8" xfId="1" applyNumberFormat="1" applyFont="1" applyFill="1" applyBorder="1" applyAlignment="1">
      <alignment horizontal="center" vertical="center"/>
    </xf>
    <xf numFmtId="0" fontId="56" fillId="4" borderId="22" xfId="0" applyFont="1" applyFill="1" applyBorder="1" applyAlignment="1">
      <alignment horizontal="center" vertical="center"/>
    </xf>
    <xf numFmtId="0" fontId="64" fillId="4" borderId="9" xfId="0" applyFont="1" applyFill="1" applyBorder="1" applyAlignment="1">
      <alignment horizontal="center" vertical="top"/>
    </xf>
    <xf numFmtId="10" fontId="64" fillId="4" borderId="9" xfId="0" applyNumberFormat="1" applyFont="1" applyFill="1" applyBorder="1" applyAlignment="1">
      <alignment horizontal="center" vertical="top"/>
    </xf>
    <xf numFmtId="164" fontId="56" fillId="4" borderId="13" xfId="0" applyNumberFormat="1" applyFont="1" applyFill="1" applyBorder="1" applyAlignment="1">
      <alignment horizontal="center" vertical="center"/>
    </xf>
    <xf numFmtId="183" fontId="56" fillId="4" borderId="6" xfId="0" applyNumberFormat="1" applyFont="1" applyFill="1" applyBorder="1" applyAlignment="1">
      <alignment horizontal="center" vertical="center"/>
    </xf>
    <xf numFmtId="0" fontId="56" fillId="4" borderId="6" xfId="0" applyFont="1" applyFill="1" applyBorder="1" applyAlignment="1">
      <alignment horizontal="center" vertical="center"/>
    </xf>
    <xf numFmtId="0" fontId="0" fillId="3" borderId="0" xfId="0" applyFill="1"/>
    <xf numFmtId="0" fontId="42" fillId="3" borderId="0" xfId="0" applyFont="1" applyFill="1"/>
    <xf numFmtId="0" fontId="42" fillId="3" borderId="6" xfId="0" applyFont="1" applyFill="1" applyBorder="1" applyAlignment="1">
      <alignment horizontal="center" vertical="center"/>
    </xf>
    <xf numFmtId="10" fontId="42" fillId="3" borderId="6" xfId="0" applyNumberFormat="1" applyFont="1" applyFill="1" applyBorder="1" applyAlignment="1">
      <alignment horizontal="center" vertical="center"/>
    </xf>
    <xf numFmtId="164" fontId="42" fillId="3" borderId="6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0" fillId="3" borderId="0" xfId="0" applyFont="1" applyFill="1" applyAlignment="1">
      <alignment vertical="center"/>
    </xf>
    <xf numFmtId="10" fontId="42" fillId="3" borderId="6" xfId="190" applyNumberFormat="1" applyFont="1" applyFill="1" applyBorder="1" applyAlignment="1">
      <alignment horizontal="center" vertical="center"/>
    </xf>
    <xf numFmtId="1" fontId="47" fillId="3" borderId="6" xfId="1" applyNumberFormat="1" applyFont="1" applyFill="1" applyBorder="1" applyAlignment="1">
      <alignment horizontal="center" vertical="center"/>
    </xf>
    <xf numFmtId="1" fontId="47" fillId="0" borderId="6" xfId="1" applyNumberFormat="1" applyFont="1" applyBorder="1" applyAlignment="1">
      <alignment horizontal="center" vertical="center"/>
    </xf>
    <xf numFmtId="1" fontId="47" fillId="3" borderId="8" xfId="1" applyNumberFormat="1" applyFont="1" applyFill="1" applyBorder="1" applyAlignment="1">
      <alignment horizontal="center" vertical="center"/>
    </xf>
    <xf numFmtId="1" fontId="47" fillId="0" borderId="17" xfId="1" applyNumberFormat="1" applyFont="1" applyBorder="1" applyAlignment="1">
      <alignment horizontal="center" vertical="center"/>
    </xf>
    <xf numFmtId="0" fontId="56" fillId="4" borderId="6" xfId="0" applyFont="1" applyFill="1" applyBorder="1" applyAlignment="1">
      <alignment horizontal="center" vertical="center"/>
    </xf>
    <xf numFmtId="164" fontId="42" fillId="3" borderId="0" xfId="0" applyNumberFormat="1" applyFont="1" applyFill="1" applyBorder="1" applyAlignment="1">
      <alignment horizontal="center" vertical="center"/>
    </xf>
    <xf numFmtId="164" fontId="42" fillId="3" borderId="0" xfId="0" applyNumberFormat="1" applyFont="1" applyFill="1" applyAlignment="1">
      <alignment horizontal="center" vertical="center"/>
    </xf>
    <xf numFmtId="0" fontId="42" fillId="3" borderId="0" xfId="0" applyFont="1" applyFill="1" applyBorder="1" applyAlignment="1">
      <alignment horizontal="center" vertical="center"/>
    </xf>
    <xf numFmtId="0" fontId="67" fillId="3" borderId="0" xfId="0" applyFont="1" applyFill="1" applyBorder="1" applyAlignment="1">
      <alignment horizontal="center" vertical="center"/>
    </xf>
    <xf numFmtId="0" fontId="67" fillId="3" borderId="0" xfId="0" applyFont="1" applyFill="1" applyBorder="1" applyAlignment="1">
      <alignment horizontal="center" vertical="justify"/>
    </xf>
    <xf numFmtId="9" fontId="42" fillId="3" borderId="6" xfId="0" applyNumberFormat="1" applyFont="1" applyFill="1" applyBorder="1" applyAlignment="1">
      <alignment horizontal="center" vertical="center"/>
    </xf>
    <xf numFmtId="10" fontId="42" fillId="3" borderId="0" xfId="0" applyNumberFormat="1" applyFont="1" applyFill="1" applyBorder="1" applyAlignment="1">
      <alignment horizontal="center" vertical="center"/>
    </xf>
    <xf numFmtId="0" fontId="42" fillId="3" borderId="0" xfId="0" applyFont="1" applyFill="1" applyBorder="1" applyAlignment="1">
      <alignment vertical="center"/>
    </xf>
    <xf numFmtId="0" fontId="37" fillId="3" borderId="0" xfId="1" applyNumberFormat="1" applyFont="1" applyFill="1" applyAlignment="1">
      <alignment horizontal="center"/>
    </xf>
    <xf numFmtId="164" fontId="40" fillId="3" borderId="0" xfId="0" applyNumberFormat="1" applyFont="1" applyFill="1"/>
    <xf numFmtId="10" fontId="40" fillId="3" borderId="0" xfId="190" applyNumberFormat="1" applyFont="1" applyFill="1"/>
    <xf numFmtId="44" fontId="4" fillId="0" borderId="0" xfId="169" applyNumberFormat="1"/>
    <xf numFmtId="0" fontId="38" fillId="0" borderId="6" xfId="0" applyFont="1" applyBorder="1" applyAlignment="1">
      <alignment horizontal="center" vertical="top" wrapText="1"/>
    </xf>
    <xf numFmtId="0" fontId="46" fillId="0" borderId="22" xfId="0" applyFont="1" applyBorder="1" applyAlignment="1">
      <alignment horizontal="center" vertical="center"/>
    </xf>
    <xf numFmtId="0" fontId="46" fillId="0" borderId="7" xfId="0" applyFont="1" applyBorder="1" applyAlignment="1">
      <alignment horizontal="center" vertical="center"/>
    </xf>
    <xf numFmtId="0" fontId="43" fillId="0" borderId="6" xfId="0" applyFont="1" applyBorder="1" applyAlignment="1">
      <alignment horizontal="left" vertical="center" wrapText="1"/>
    </xf>
    <xf numFmtId="0" fontId="66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7" fillId="0" borderId="6" xfId="0" applyFont="1" applyBorder="1" applyAlignment="1">
      <alignment horizontal="left" vertical="center" wrapText="1"/>
    </xf>
    <xf numFmtId="10" fontId="46" fillId="0" borderId="22" xfId="0" applyNumberFormat="1" applyFont="1" applyBorder="1" applyAlignment="1">
      <alignment horizontal="center" vertical="center" wrapText="1"/>
    </xf>
    <xf numFmtId="10" fontId="46" fillId="0" borderId="7" xfId="0" applyNumberFormat="1" applyFont="1" applyBorder="1" applyAlignment="1">
      <alignment horizontal="center" vertical="center" wrapText="1"/>
    </xf>
    <xf numFmtId="0" fontId="56" fillId="4" borderId="6" xfId="0" applyFont="1" applyFill="1" applyBorder="1" applyAlignment="1">
      <alignment horizontal="center" vertical="center"/>
    </xf>
    <xf numFmtId="0" fontId="56" fillId="4" borderId="23" xfId="0" applyFont="1" applyFill="1" applyBorder="1" applyAlignment="1">
      <alignment horizontal="left" vertical="center" wrapText="1"/>
    </xf>
    <xf numFmtId="0" fontId="56" fillId="4" borderId="24" xfId="0" applyFont="1" applyFill="1" applyBorder="1" applyAlignment="1">
      <alignment horizontal="left" vertical="center" wrapText="1"/>
    </xf>
    <xf numFmtId="0" fontId="56" fillId="4" borderId="20" xfId="0" applyFont="1" applyFill="1" applyBorder="1" applyAlignment="1">
      <alignment horizontal="left" vertical="center" wrapText="1"/>
    </xf>
    <xf numFmtId="0" fontId="56" fillId="4" borderId="14" xfId="0" applyFont="1" applyFill="1" applyBorder="1" applyAlignment="1">
      <alignment horizontal="left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7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0" fontId="46" fillId="0" borderId="5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2" fillId="3" borderId="6" xfId="0" applyFont="1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/>
    </xf>
    <xf numFmtId="0" fontId="67" fillId="4" borderId="6" xfId="0" applyFont="1" applyFill="1" applyBorder="1" applyAlignment="1">
      <alignment horizontal="center" vertical="center"/>
    </xf>
    <xf numFmtId="0" fontId="67" fillId="4" borderId="6" xfId="0" applyFont="1" applyFill="1" applyBorder="1" applyAlignment="1">
      <alignment horizontal="center" vertical="justify"/>
    </xf>
    <xf numFmtId="0" fontId="47" fillId="0" borderId="17" xfId="169" applyFont="1" applyBorder="1" applyAlignment="1">
      <alignment horizontal="center" vertical="center"/>
    </xf>
    <xf numFmtId="0" fontId="47" fillId="0" borderId="16" xfId="169" applyFont="1" applyBorder="1" applyAlignment="1">
      <alignment horizontal="center" vertical="center"/>
    </xf>
    <xf numFmtId="0" fontId="47" fillId="0" borderId="15" xfId="169" applyFont="1" applyBorder="1" applyAlignment="1">
      <alignment horizontal="center" vertical="center"/>
    </xf>
    <xf numFmtId="0" fontId="47" fillId="0" borderId="26" xfId="169" applyFont="1" applyBorder="1" applyAlignment="1">
      <alignment horizontal="center" vertical="center"/>
    </xf>
    <xf numFmtId="0" fontId="47" fillId="0" borderId="28" xfId="169" applyFont="1" applyBorder="1" applyAlignment="1">
      <alignment horizontal="center" vertical="center"/>
    </xf>
    <xf numFmtId="0" fontId="47" fillId="0" borderId="27" xfId="169" applyFont="1" applyBorder="1" applyAlignment="1">
      <alignment horizontal="center" vertical="center"/>
    </xf>
    <xf numFmtId="0" fontId="47" fillId="0" borderId="9" xfId="169" applyFont="1" applyBorder="1" applyAlignment="1">
      <alignment horizontal="center" vertical="center"/>
    </xf>
    <xf numFmtId="0" fontId="47" fillId="0" borderId="13" xfId="169" applyFont="1" applyBorder="1" applyAlignment="1">
      <alignment horizontal="center" vertical="center"/>
    </xf>
    <xf numFmtId="0" fontId="47" fillId="0" borderId="8" xfId="165" applyFont="1" applyBorder="1" applyAlignment="1">
      <alignment horizontal="left" vertical="center" wrapText="1"/>
    </xf>
    <xf numFmtId="0" fontId="47" fillId="0" borderId="11" xfId="165" applyFont="1" applyBorder="1" applyAlignment="1">
      <alignment horizontal="left" vertical="center" wrapText="1"/>
    </xf>
    <xf numFmtId="0" fontId="47" fillId="0" borderId="12" xfId="165" applyFont="1" applyBorder="1" applyAlignment="1">
      <alignment horizontal="left" vertical="center" wrapText="1"/>
    </xf>
    <xf numFmtId="49" fontId="52" fillId="0" borderId="8" xfId="169" applyNumberFormat="1" applyFont="1" applyBorder="1" applyAlignment="1">
      <alignment horizontal="right"/>
    </xf>
    <xf numFmtId="49" fontId="52" fillId="0" borderId="11" xfId="169" applyNumberFormat="1" applyFont="1" applyBorder="1" applyAlignment="1">
      <alignment horizontal="right"/>
    </xf>
    <xf numFmtId="49" fontId="52" fillId="0" borderId="12" xfId="169" applyNumberFormat="1" applyFont="1" applyBorder="1" applyAlignment="1">
      <alignment horizontal="right"/>
    </xf>
    <xf numFmtId="0" fontId="47" fillId="0" borderId="9" xfId="169" applyFont="1" applyBorder="1" applyAlignment="1">
      <alignment horizontal="center" vertical="center" wrapText="1"/>
    </xf>
    <xf numFmtId="0" fontId="47" fillId="0" borderId="13" xfId="169" applyFont="1" applyBorder="1" applyAlignment="1">
      <alignment horizontal="center" vertical="center" wrapText="1"/>
    </xf>
    <xf numFmtId="49" fontId="52" fillId="0" borderId="47" xfId="169" applyNumberFormat="1" applyFont="1" applyBorder="1" applyAlignment="1">
      <alignment horizontal="center"/>
    </xf>
    <xf numFmtId="49" fontId="52" fillId="0" borderId="48" xfId="169" applyNumberFormat="1" applyFont="1" applyBorder="1" applyAlignment="1">
      <alignment horizontal="center"/>
    </xf>
    <xf numFmtId="49" fontId="52" fillId="0" borderId="49" xfId="169" applyNumberFormat="1" applyFont="1" applyBorder="1" applyAlignment="1">
      <alignment horizontal="center"/>
    </xf>
    <xf numFmtId="0" fontId="47" fillId="0" borderId="6" xfId="185" applyFont="1" applyBorder="1" applyAlignment="1">
      <alignment horizontal="left" vertical="center" wrapText="1"/>
    </xf>
    <xf numFmtId="0" fontId="47" fillId="0" borderId="17" xfId="169" applyFont="1" applyBorder="1" applyAlignment="1">
      <alignment horizontal="center" vertical="center" wrapText="1"/>
    </xf>
    <xf numFmtId="0" fontId="47" fillId="0" borderId="16" xfId="169" applyFont="1" applyBorder="1" applyAlignment="1">
      <alignment horizontal="center" vertical="center" wrapText="1"/>
    </xf>
    <xf numFmtId="0" fontId="47" fillId="0" borderId="15" xfId="169" applyFont="1" applyBorder="1" applyAlignment="1">
      <alignment horizontal="center" vertical="center" wrapText="1"/>
    </xf>
    <xf numFmtId="0" fontId="47" fillId="0" borderId="26" xfId="169" applyFont="1" applyBorder="1" applyAlignment="1">
      <alignment horizontal="center" vertical="center" wrapText="1"/>
    </xf>
    <xf numFmtId="0" fontId="47" fillId="0" borderId="28" xfId="169" applyFont="1" applyBorder="1" applyAlignment="1">
      <alignment horizontal="center" vertical="center" wrapText="1"/>
    </xf>
    <xf numFmtId="0" fontId="47" fillId="0" borderId="27" xfId="169" applyFont="1" applyBorder="1" applyAlignment="1">
      <alignment horizontal="center" vertical="center" wrapText="1"/>
    </xf>
    <xf numFmtId="164" fontId="47" fillId="0" borderId="8" xfId="4" applyNumberFormat="1" applyFont="1" applyBorder="1" applyAlignment="1">
      <alignment horizontal="center" vertical="center"/>
    </xf>
    <xf numFmtId="164" fontId="47" fillId="0" borderId="11" xfId="4" applyNumberFormat="1" applyFont="1" applyBorder="1" applyAlignment="1">
      <alignment horizontal="center" vertical="center"/>
    </xf>
    <xf numFmtId="164" fontId="47" fillId="0" borderId="12" xfId="4" applyNumberFormat="1" applyFont="1" applyBorder="1" applyAlignment="1">
      <alignment horizontal="center" vertical="center"/>
    </xf>
    <xf numFmtId="0" fontId="52" fillId="0" borderId="8" xfId="169" applyFont="1" applyBorder="1" applyAlignment="1">
      <alignment horizontal="left"/>
    </xf>
    <xf numFmtId="0" fontId="52" fillId="0" borderId="11" xfId="169" applyFont="1" applyBorder="1" applyAlignment="1">
      <alignment horizontal="left"/>
    </xf>
    <xf numFmtId="0" fontId="52" fillId="0" borderId="12" xfId="169" applyFont="1" applyBorder="1" applyAlignment="1">
      <alignment horizontal="left"/>
    </xf>
    <xf numFmtId="0" fontId="45" fillId="3" borderId="17" xfId="0" applyFont="1" applyFill="1" applyBorder="1" applyAlignment="1">
      <alignment horizontal="left" vertical="top"/>
    </xf>
    <xf numFmtId="0" fontId="45" fillId="3" borderId="16" xfId="0" applyFont="1" applyFill="1" applyBorder="1" applyAlignment="1">
      <alignment horizontal="left" vertical="top"/>
    </xf>
    <xf numFmtId="49" fontId="52" fillId="0" borderId="6" xfId="169" applyNumberFormat="1" applyFont="1" applyBorder="1" applyAlignment="1">
      <alignment horizontal="right"/>
    </xf>
    <xf numFmtId="166" fontId="47" fillId="0" borderId="8" xfId="4" applyNumberFormat="1" applyFont="1" applyBorder="1" applyAlignment="1">
      <alignment horizontal="center" vertical="center"/>
    </xf>
    <xf numFmtId="166" fontId="47" fillId="0" borderId="12" xfId="4" applyNumberFormat="1" applyFont="1" applyBorder="1" applyAlignment="1">
      <alignment horizontal="center" vertical="center"/>
    </xf>
    <xf numFmtId="0" fontId="45" fillId="3" borderId="16" xfId="0" applyFont="1" applyFill="1" applyBorder="1" applyAlignment="1">
      <alignment horizontal="center" vertical="top"/>
    </xf>
    <xf numFmtId="0" fontId="45" fillId="3" borderId="15" xfId="0" applyFont="1" applyFill="1" applyBorder="1" applyAlignment="1">
      <alignment horizontal="center" vertical="top"/>
    </xf>
    <xf numFmtId="0" fontId="44" fillId="3" borderId="0" xfId="0" applyFont="1" applyFill="1" applyAlignment="1">
      <alignment horizontal="center" vertical="top" wrapText="1"/>
    </xf>
    <xf numFmtId="0" fontId="44" fillId="3" borderId="14" xfId="0" applyFont="1" applyFill="1" applyBorder="1" applyAlignment="1">
      <alignment horizontal="center" vertical="top" wrapText="1"/>
    </xf>
    <xf numFmtId="0" fontId="44" fillId="3" borderId="25" xfId="0" applyFont="1" applyFill="1" applyBorder="1" applyAlignment="1">
      <alignment horizontal="left" vertical="top" wrapText="1"/>
    </xf>
    <xf numFmtId="0" fontId="44" fillId="3" borderId="0" xfId="0" applyFont="1" applyFill="1" applyAlignment="1">
      <alignment horizontal="left" vertical="top" wrapText="1"/>
    </xf>
    <xf numFmtId="0" fontId="47" fillId="0" borderId="6" xfId="184" applyFont="1" applyBorder="1" applyAlignment="1">
      <alignment horizontal="left" vertical="center" wrapText="1"/>
    </xf>
    <xf numFmtId="0" fontId="52" fillId="0" borderId="6" xfId="169" applyFont="1" applyBorder="1" applyAlignment="1">
      <alignment horizontal="left"/>
    </xf>
    <xf numFmtId="0" fontId="47" fillId="0" borderId="6" xfId="169" applyFont="1" applyBorder="1" applyAlignment="1">
      <alignment horizontal="center" vertical="center"/>
    </xf>
    <xf numFmtId="0" fontId="56" fillId="4" borderId="25" xfId="169" applyFont="1" applyFill="1" applyBorder="1" applyAlignment="1">
      <alignment horizontal="center"/>
    </xf>
    <xf numFmtId="0" fontId="56" fillId="4" borderId="0" xfId="169" applyFont="1" applyFill="1" applyAlignment="1">
      <alignment horizontal="center"/>
    </xf>
    <xf numFmtId="0" fontId="56" fillId="4" borderId="14" xfId="169" applyFont="1" applyFill="1" applyBorder="1" applyAlignment="1">
      <alignment horizontal="center"/>
    </xf>
    <xf numFmtId="0" fontId="59" fillId="4" borderId="8" xfId="169" applyFont="1" applyFill="1" applyBorder="1" applyAlignment="1">
      <alignment horizontal="center" vertical="center"/>
    </xf>
    <xf numFmtId="0" fontId="59" fillId="4" borderId="11" xfId="169" applyFont="1" applyFill="1" applyBorder="1" applyAlignment="1">
      <alignment horizontal="center" vertical="center"/>
    </xf>
    <xf numFmtId="0" fontId="59" fillId="4" borderId="12" xfId="169" applyFont="1" applyFill="1" applyBorder="1" applyAlignment="1">
      <alignment horizontal="center" vertical="center"/>
    </xf>
    <xf numFmtId="0" fontId="60" fillId="0" borderId="9" xfId="169" applyFont="1" applyBorder="1" applyAlignment="1">
      <alignment horizontal="center" vertical="top"/>
    </xf>
    <xf numFmtId="0" fontId="60" fillId="0" borderId="13" xfId="169" applyFont="1" applyBorder="1" applyAlignment="1">
      <alignment horizontal="center" vertical="top"/>
    </xf>
    <xf numFmtId="0" fontId="60" fillId="0" borderId="9" xfId="169" applyFont="1" applyBorder="1" applyAlignment="1">
      <alignment horizontal="justify" vertical="top"/>
    </xf>
    <xf numFmtId="0" fontId="60" fillId="0" borderId="13" xfId="169" applyFont="1" applyBorder="1" applyAlignment="1">
      <alignment horizontal="justify" vertical="top"/>
    </xf>
    <xf numFmtId="0" fontId="60" fillId="0" borderId="8" xfId="169" applyFont="1" applyBorder="1" applyAlignment="1">
      <alignment horizontal="center" vertical="top" wrapText="1"/>
    </xf>
    <xf numFmtId="0" fontId="60" fillId="0" borderId="12" xfId="169" applyFont="1" applyBorder="1" applyAlignment="1">
      <alignment horizontal="center" vertical="top" wrapText="1"/>
    </xf>
    <xf numFmtId="0" fontId="60" fillId="0" borderId="17" xfId="169" applyFont="1" applyBorder="1" applyAlignment="1">
      <alignment horizontal="center" vertical="top"/>
    </xf>
    <xf numFmtId="0" fontId="60" fillId="0" borderId="15" xfId="169" applyFont="1" applyBorder="1" applyAlignment="1">
      <alignment horizontal="center" vertical="top"/>
    </xf>
    <xf numFmtId="0" fontId="60" fillId="0" borderId="26" xfId="169" applyFont="1" applyBorder="1" applyAlignment="1">
      <alignment horizontal="center" vertical="top"/>
    </xf>
    <xf numFmtId="0" fontId="60" fillId="0" borderId="27" xfId="169" applyFont="1" applyBorder="1" applyAlignment="1">
      <alignment horizontal="center" vertical="top"/>
    </xf>
    <xf numFmtId="184" fontId="52" fillId="0" borderId="9" xfId="169" applyNumberFormat="1" applyFont="1" applyBorder="1" applyAlignment="1">
      <alignment horizontal="center" vertical="top"/>
    </xf>
    <xf numFmtId="184" fontId="52" fillId="0" borderId="13" xfId="169" applyNumberFormat="1" applyFont="1" applyBorder="1" applyAlignment="1">
      <alignment horizontal="center" vertical="top"/>
    </xf>
    <xf numFmtId="0" fontId="68" fillId="0" borderId="8" xfId="178" applyFont="1" applyBorder="1" applyAlignment="1">
      <alignment horizontal="left" vertical="justify"/>
    </xf>
    <xf numFmtId="0" fontId="68" fillId="0" borderId="11" xfId="178" applyFont="1" applyBorder="1" applyAlignment="1">
      <alignment horizontal="left" vertical="justify"/>
    </xf>
    <xf numFmtId="0" fontId="68" fillId="0" borderId="12" xfId="178" applyFont="1" applyBorder="1" applyAlignment="1">
      <alignment horizontal="left" vertical="justify"/>
    </xf>
    <xf numFmtId="0" fontId="47" fillId="0" borderId="8" xfId="169" applyFont="1" applyBorder="1" applyAlignment="1">
      <alignment horizontal="center" vertical="center"/>
    </xf>
    <xf numFmtId="0" fontId="47" fillId="0" borderId="12" xfId="169" applyFont="1" applyBorder="1" applyAlignment="1">
      <alignment horizontal="center" vertical="center"/>
    </xf>
    <xf numFmtId="49" fontId="52" fillId="0" borderId="47" xfId="173" applyNumberFormat="1" applyFont="1" applyBorder="1" applyAlignment="1">
      <alignment horizontal="center"/>
    </xf>
    <xf numFmtId="49" fontId="52" fillId="0" borderId="48" xfId="173" applyNumberFormat="1" applyFont="1" applyBorder="1" applyAlignment="1">
      <alignment horizontal="center"/>
    </xf>
    <xf numFmtId="49" fontId="52" fillId="0" borderId="49" xfId="173" applyNumberFormat="1" applyFont="1" applyBorder="1" applyAlignment="1">
      <alignment horizontal="center"/>
    </xf>
    <xf numFmtId="49" fontId="52" fillId="0" borderId="29" xfId="173" applyNumberFormat="1" applyFont="1" applyBorder="1" applyAlignment="1">
      <alignment horizontal="right"/>
    </xf>
    <xf numFmtId="49" fontId="52" fillId="0" borderId="30" xfId="173" applyNumberFormat="1" applyFont="1" applyBorder="1" applyAlignment="1">
      <alignment horizontal="right"/>
    </xf>
    <xf numFmtId="49" fontId="52" fillId="0" borderId="31" xfId="173" applyNumberFormat="1" applyFont="1" applyBorder="1" applyAlignment="1">
      <alignment horizontal="right"/>
    </xf>
    <xf numFmtId="49" fontId="52" fillId="0" borderId="6" xfId="173" applyNumberFormat="1" applyFont="1" applyBorder="1" applyAlignment="1">
      <alignment horizontal="right"/>
    </xf>
    <xf numFmtId="179" fontId="52" fillId="0" borderId="8" xfId="173" applyFont="1" applyBorder="1" applyAlignment="1">
      <alignment horizontal="left"/>
    </xf>
    <xf numFmtId="179" fontId="52" fillId="0" borderId="11" xfId="173" applyFont="1" applyBorder="1" applyAlignment="1">
      <alignment horizontal="left"/>
    </xf>
    <xf numFmtId="179" fontId="52" fillId="0" borderId="12" xfId="173" applyFont="1" applyBorder="1" applyAlignment="1">
      <alignment horizontal="left"/>
    </xf>
    <xf numFmtId="179" fontId="47" fillId="0" borderId="9" xfId="173" applyFont="1" applyBorder="1" applyAlignment="1">
      <alignment horizontal="center" vertical="center"/>
    </xf>
    <xf numFmtId="179" fontId="47" fillId="0" borderId="13" xfId="173" applyFont="1" applyBorder="1" applyAlignment="1">
      <alignment horizontal="center" vertical="center"/>
    </xf>
    <xf numFmtId="179" fontId="47" fillId="0" borderId="17" xfId="173" applyFont="1" applyBorder="1" applyAlignment="1">
      <alignment horizontal="center" vertical="center"/>
    </xf>
    <xf numFmtId="179" fontId="47" fillId="0" borderId="16" xfId="173" applyFont="1" applyBorder="1" applyAlignment="1">
      <alignment horizontal="center" vertical="center"/>
    </xf>
    <xf numFmtId="179" fontId="47" fillId="0" borderId="15" xfId="173" applyFont="1" applyBorder="1" applyAlignment="1">
      <alignment horizontal="center" vertical="center"/>
    </xf>
    <xf numFmtId="179" fontId="47" fillId="0" borderId="26" xfId="173" applyFont="1" applyBorder="1" applyAlignment="1">
      <alignment horizontal="center" vertical="center"/>
    </xf>
    <xf numFmtId="179" fontId="47" fillId="0" borderId="28" xfId="173" applyFont="1" applyBorder="1" applyAlignment="1">
      <alignment horizontal="center" vertical="center"/>
    </xf>
    <xf numFmtId="179" fontId="47" fillId="0" borderId="27" xfId="173" applyFont="1" applyBorder="1" applyAlignment="1">
      <alignment horizontal="center" vertical="center"/>
    </xf>
    <xf numFmtId="179" fontId="47" fillId="0" borderId="9" xfId="173" applyFont="1" applyBorder="1" applyAlignment="1">
      <alignment horizontal="center" vertical="center" wrapText="1"/>
    </xf>
    <xf numFmtId="179" fontId="47" fillId="0" borderId="13" xfId="173" applyFont="1" applyBorder="1" applyAlignment="1">
      <alignment horizontal="center" vertical="center" wrapText="1"/>
    </xf>
    <xf numFmtId="49" fontId="52" fillId="0" borderId="8" xfId="173" applyNumberFormat="1" applyFont="1" applyBorder="1" applyAlignment="1">
      <alignment horizontal="right"/>
    </xf>
    <xf numFmtId="49" fontId="52" fillId="0" borderId="11" xfId="173" applyNumberFormat="1" applyFont="1" applyBorder="1" applyAlignment="1">
      <alignment horizontal="right"/>
    </xf>
    <xf numFmtId="49" fontId="52" fillId="0" borderId="12" xfId="173" applyNumberFormat="1" applyFont="1" applyBorder="1" applyAlignment="1">
      <alignment horizontal="right"/>
    </xf>
    <xf numFmtId="179" fontId="47" fillId="0" borderId="17" xfId="173" applyFont="1" applyBorder="1" applyAlignment="1">
      <alignment horizontal="center" vertical="center" wrapText="1"/>
    </xf>
    <xf numFmtId="179" fontId="47" fillId="0" borderId="16" xfId="173" applyFont="1" applyBorder="1" applyAlignment="1">
      <alignment horizontal="center" vertical="center" wrapText="1"/>
    </xf>
    <xf numFmtId="179" fontId="47" fillId="0" borderId="15" xfId="173" applyFont="1" applyBorder="1" applyAlignment="1">
      <alignment horizontal="center" vertical="center" wrapText="1"/>
    </xf>
    <xf numFmtId="179" fontId="47" fillId="0" borderId="26" xfId="173" applyFont="1" applyBorder="1" applyAlignment="1">
      <alignment horizontal="center" vertical="center" wrapText="1"/>
    </xf>
    <xf numFmtId="179" fontId="47" fillId="0" borderId="28" xfId="173" applyFont="1" applyBorder="1" applyAlignment="1">
      <alignment horizontal="center" vertical="center" wrapText="1"/>
    </xf>
    <xf numFmtId="179" fontId="47" fillId="0" borderId="27" xfId="173" applyFont="1" applyBorder="1" applyAlignment="1">
      <alignment horizontal="center" vertical="center" wrapText="1"/>
    </xf>
    <xf numFmtId="179" fontId="47" fillId="0" borderId="8" xfId="173" applyFont="1" applyBorder="1" applyAlignment="1">
      <alignment horizontal="center" vertical="center"/>
    </xf>
    <xf numFmtId="179" fontId="47" fillId="0" borderId="12" xfId="173" applyFont="1" applyBorder="1" applyAlignment="1">
      <alignment horizontal="center" vertical="center"/>
    </xf>
    <xf numFmtId="179" fontId="56" fillId="4" borderId="25" xfId="171" applyFont="1" applyFill="1" applyBorder="1" applyAlignment="1">
      <alignment horizontal="center"/>
    </xf>
    <xf numFmtId="179" fontId="56" fillId="4" borderId="0" xfId="171" applyFont="1" applyFill="1" applyAlignment="1">
      <alignment horizontal="center"/>
    </xf>
    <xf numFmtId="179" fontId="56" fillId="4" borderId="14" xfId="171" applyFont="1" applyFill="1" applyBorder="1" applyAlignment="1">
      <alignment horizontal="center"/>
    </xf>
    <xf numFmtId="179" fontId="59" fillId="4" borderId="8" xfId="171" applyFont="1" applyFill="1" applyBorder="1" applyAlignment="1">
      <alignment horizontal="center" vertical="center"/>
    </xf>
    <xf numFmtId="179" fontId="59" fillId="4" borderId="11" xfId="171" applyFont="1" applyFill="1" applyBorder="1" applyAlignment="1">
      <alignment horizontal="center" vertical="center"/>
    </xf>
    <xf numFmtId="179" fontId="59" fillId="4" borderId="12" xfId="171" applyFont="1" applyFill="1" applyBorder="1" applyAlignment="1">
      <alignment horizontal="center" vertical="center"/>
    </xf>
    <xf numFmtId="179" fontId="60" fillId="0" borderId="9" xfId="173" applyFont="1" applyBorder="1" applyAlignment="1">
      <alignment horizontal="center" vertical="top"/>
    </xf>
    <xf numFmtId="179" fontId="60" fillId="0" borderId="13" xfId="173" applyFont="1" applyBorder="1" applyAlignment="1">
      <alignment horizontal="center" vertical="top"/>
    </xf>
    <xf numFmtId="179" fontId="60" fillId="0" borderId="9" xfId="173" applyFont="1" applyBorder="1" applyAlignment="1">
      <alignment horizontal="justify" vertical="top"/>
    </xf>
    <xf numFmtId="179" fontId="60" fillId="0" borderId="13" xfId="173" applyFont="1" applyBorder="1" applyAlignment="1">
      <alignment horizontal="justify" vertical="top"/>
    </xf>
    <xf numFmtId="179" fontId="60" fillId="0" borderId="8" xfId="173" applyFont="1" applyBorder="1" applyAlignment="1">
      <alignment horizontal="center" vertical="top" wrapText="1"/>
    </xf>
    <xf numFmtId="179" fontId="60" fillId="0" borderId="12" xfId="173" applyFont="1" applyBorder="1" applyAlignment="1">
      <alignment horizontal="center" vertical="top" wrapText="1"/>
    </xf>
    <xf numFmtId="179" fontId="60" fillId="0" borderId="17" xfId="173" applyFont="1" applyBorder="1" applyAlignment="1">
      <alignment horizontal="center" vertical="top"/>
    </xf>
    <xf numFmtId="179" fontId="60" fillId="0" borderId="15" xfId="173" applyFont="1" applyBorder="1" applyAlignment="1">
      <alignment horizontal="center" vertical="top"/>
    </xf>
    <xf numFmtId="179" fontId="60" fillId="0" borderId="26" xfId="173" applyFont="1" applyBorder="1" applyAlignment="1">
      <alignment horizontal="center" vertical="top"/>
    </xf>
    <xf numFmtId="179" fontId="60" fillId="0" borderId="27" xfId="173" applyFont="1" applyBorder="1" applyAlignment="1">
      <alignment horizontal="center" vertical="top"/>
    </xf>
    <xf numFmtId="184" fontId="52" fillId="0" borderId="9" xfId="173" applyNumberFormat="1" applyFont="1" applyBorder="1" applyAlignment="1">
      <alignment horizontal="center" vertical="top"/>
    </xf>
    <xf numFmtId="184" fontId="52" fillId="0" borderId="13" xfId="173" applyNumberFormat="1" applyFont="1" applyBorder="1" applyAlignment="1">
      <alignment horizontal="center" vertical="top"/>
    </xf>
    <xf numFmtId="10" fontId="49" fillId="0" borderId="6" xfId="170" applyNumberFormat="1" applyFont="1" applyBorder="1" applyAlignment="1">
      <alignment horizontal="center" vertical="center" wrapText="1"/>
    </xf>
    <xf numFmtId="0" fontId="47" fillId="0" borderId="17" xfId="170" applyFont="1" applyBorder="1" applyAlignment="1">
      <alignment horizontal="center"/>
    </xf>
    <xf numFmtId="0" fontId="47" fillId="0" borderId="16" xfId="170" applyFont="1" applyBorder="1" applyAlignment="1">
      <alignment horizontal="center"/>
    </xf>
    <xf numFmtId="0" fontId="47" fillId="0" borderId="15" xfId="170" applyFont="1" applyBorder="1" applyAlignment="1">
      <alignment horizontal="center"/>
    </xf>
    <xf numFmtId="0" fontId="47" fillId="0" borderId="25" xfId="170" applyFont="1" applyBorder="1" applyAlignment="1">
      <alignment horizontal="center"/>
    </xf>
    <xf numFmtId="0" fontId="47" fillId="0" borderId="0" xfId="170" applyFont="1" applyAlignment="1">
      <alignment horizontal="center"/>
    </xf>
    <xf numFmtId="0" fontId="47" fillId="0" borderId="14" xfId="170" applyFont="1" applyBorder="1" applyAlignment="1">
      <alignment horizontal="center"/>
    </xf>
    <xf numFmtId="0" fontId="47" fillId="0" borderId="26" xfId="170" applyFont="1" applyBorder="1" applyAlignment="1">
      <alignment horizontal="center"/>
    </xf>
    <xf numFmtId="0" fontId="47" fillId="0" borderId="28" xfId="170" applyFont="1" applyBorder="1" applyAlignment="1">
      <alignment horizontal="center"/>
    </xf>
    <xf numFmtId="0" fontId="47" fillId="0" borderId="27" xfId="170" applyFont="1" applyBorder="1" applyAlignment="1">
      <alignment horizontal="center"/>
    </xf>
    <xf numFmtId="0" fontId="49" fillId="0" borderId="6" xfId="170" applyFont="1" applyBorder="1" applyAlignment="1">
      <alignment horizontal="center" wrapText="1"/>
    </xf>
    <xf numFmtId="0" fontId="50" fillId="0" borderId="6" xfId="170" applyFont="1" applyBorder="1" applyAlignment="1">
      <alignment horizontal="center" vertical="center" wrapText="1"/>
    </xf>
    <xf numFmtId="0" fontId="56" fillId="4" borderId="6" xfId="170" applyFont="1" applyFill="1" applyBorder="1" applyAlignment="1">
      <alignment horizontal="center"/>
    </xf>
    <xf numFmtId="0" fontId="52" fillId="0" borderId="6" xfId="170" applyFont="1" applyBorder="1" applyAlignment="1">
      <alignment horizontal="center"/>
    </xf>
    <xf numFmtId="0" fontId="48" fillId="4" borderId="45" xfId="183" applyFont="1" applyFill="1" applyBorder="1" applyAlignment="1">
      <alignment horizontal="center"/>
    </xf>
    <xf numFmtId="0" fontId="48" fillId="4" borderId="11" xfId="183" applyFont="1" applyFill="1" applyBorder="1" applyAlignment="1">
      <alignment horizontal="center"/>
    </xf>
    <xf numFmtId="0" fontId="48" fillId="4" borderId="46" xfId="183" applyFont="1" applyFill="1" applyBorder="1" applyAlignment="1">
      <alignment horizontal="center"/>
    </xf>
    <xf numFmtId="0" fontId="41" fillId="0" borderId="45" xfId="183" applyFont="1" applyBorder="1" applyAlignment="1">
      <alignment horizontal="center" vertical="center"/>
    </xf>
    <xf numFmtId="0" fontId="41" fillId="0" borderId="11" xfId="183" applyFont="1" applyBorder="1" applyAlignment="1">
      <alignment horizontal="center" vertical="center"/>
    </xf>
    <xf numFmtId="0" fontId="41" fillId="0" borderId="46" xfId="183" applyFont="1" applyBorder="1" applyAlignment="1">
      <alignment horizontal="center" vertical="center"/>
    </xf>
    <xf numFmtId="0" fontId="69" fillId="0" borderId="34" xfId="183" applyFont="1" applyBorder="1" applyAlignment="1">
      <alignment horizontal="left" vertical="center"/>
    </xf>
    <xf numFmtId="0" fontId="53" fillId="0" borderId="8" xfId="183" applyFont="1" applyBorder="1" applyAlignment="1">
      <alignment horizontal="center" vertical="center"/>
    </xf>
    <xf numFmtId="0" fontId="53" fillId="0" borderId="12" xfId="183" applyFont="1" applyBorder="1" applyAlignment="1">
      <alignment horizontal="center" vertical="center"/>
    </xf>
    <xf numFmtId="0" fontId="53" fillId="0" borderId="46" xfId="183" applyFont="1" applyBorder="1" applyAlignment="1">
      <alignment horizontal="center" vertical="center"/>
    </xf>
    <xf numFmtId="0" fontId="2" fillId="0" borderId="33" xfId="183" applyBorder="1" applyAlignment="1">
      <alignment horizontal="center"/>
    </xf>
    <xf numFmtId="0" fontId="2" fillId="0" borderId="34" xfId="183" applyBorder="1" applyAlignment="1">
      <alignment horizontal="center"/>
    </xf>
    <xf numFmtId="0" fontId="2" fillId="0" borderId="35" xfId="183" applyBorder="1" applyAlignment="1">
      <alignment horizontal="center"/>
    </xf>
    <xf numFmtId="0" fontId="2" fillId="0" borderId="36" xfId="183" applyBorder="1" applyAlignment="1">
      <alignment horizontal="center"/>
    </xf>
    <xf numFmtId="0" fontId="2" fillId="0" borderId="0" xfId="183" applyAlignment="1">
      <alignment horizontal="center"/>
    </xf>
    <xf numFmtId="0" fontId="2" fillId="0" borderId="37" xfId="183" applyBorder="1" applyAlignment="1">
      <alignment horizontal="center"/>
    </xf>
    <xf numFmtId="0" fontId="48" fillId="4" borderId="33" xfId="183" applyFont="1" applyFill="1" applyBorder="1" applyAlignment="1">
      <alignment horizontal="center"/>
    </xf>
    <xf numFmtId="0" fontId="48" fillId="4" borderId="34" xfId="183" applyFont="1" applyFill="1" applyBorder="1" applyAlignment="1">
      <alignment horizontal="center"/>
    </xf>
    <xf numFmtId="0" fontId="48" fillId="4" borderId="35" xfId="183" applyFont="1" applyFill="1" applyBorder="1" applyAlignment="1">
      <alignment horizontal="center"/>
    </xf>
    <xf numFmtId="0" fontId="53" fillId="0" borderId="38" xfId="183" applyFont="1" applyBorder="1" applyAlignment="1">
      <alignment horizontal="center" vertical="center"/>
    </xf>
    <xf numFmtId="0" fontId="53" fillId="0" borderId="6" xfId="183" applyFont="1" applyBorder="1" applyAlignment="1">
      <alignment horizontal="center" vertical="center"/>
    </xf>
    <xf numFmtId="0" fontId="53" fillId="0" borderId="39" xfId="183" applyFont="1" applyBorder="1" applyAlignment="1">
      <alignment horizontal="center" vertical="center"/>
    </xf>
  </cellXfs>
  <cellStyles count="195">
    <cellStyle name="0,0_x000d__x000a_NA_x000d__x000a_" xfId="14" xr:uid="{00000000-0005-0000-0000-000000000000}"/>
    <cellStyle name="0,0_x000d__x000a_NA_x000d__x000a_ 2" xfId="15" xr:uid="{00000000-0005-0000-0000-000001000000}"/>
    <cellStyle name="12" xfId="16" xr:uid="{00000000-0005-0000-0000-000002000000}"/>
    <cellStyle name="Estilo 1" xfId="17" xr:uid="{00000000-0005-0000-0000-000003000000}"/>
    <cellStyle name="Euro" xfId="18" xr:uid="{00000000-0005-0000-0000-000004000000}"/>
    <cellStyle name="Euro 2" xfId="19" xr:uid="{00000000-0005-0000-0000-000005000000}"/>
    <cellStyle name="Euro 3" xfId="20" xr:uid="{00000000-0005-0000-0000-000006000000}"/>
    <cellStyle name="Euro 4" xfId="21" xr:uid="{00000000-0005-0000-0000-000007000000}"/>
    <cellStyle name="Euro 5" xfId="22" xr:uid="{00000000-0005-0000-0000-000008000000}"/>
    <cellStyle name="Euro 6" xfId="23" xr:uid="{00000000-0005-0000-0000-000009000000}"/>
    <cellStyle name="Excel Built-in Currency" xfId="24" xr:uid="{00000000-0005-0000-0000-00000A000000}"/>
    <cellStyle name="Excel Built-in Normal" xfId="25" xr:uid="{00000000-0005-0000-0000-00000B000000}"/>
    <cellStyle name="Excel Built-in Percent" xfId="26" xr:uid="{00000000-0005-0000-0000-00000C000000}"/>
    <cellStyle name="HEADER" xfId="27" xr:uid="{00000000-0005-0000-0000-00000D000000}"/>
    <cellStyle name="Heading" xfId="28" xr:uid="{00000000-0005-0000-0000-00000E000000}"/>
    <cellStyle name="Heading 1" xfId="29" xr:uid="{00000000-0005-0000-0000-00000F000000}"/>
    <cellStyle name="Heading1" xfId="30" xr:uid="{00000000-0005-0000-0000-000010000000}"/>
    <cellStyle name="Heading1 1" xfId="31" xr:uid="{00000000-0005-0000-0000-000011000000}"/>
    <cellStyle name="Hiperlink 2" xfId="32" xr:uid="{00000000-0005-0000-0000-000012000000}"/>
    <cellStyle name="Milliers [0]_after_discount" xfId="33" xr:uid="{00000000-0005-0000-0000-000013000000}"/>
    <cellStyle name="Milliers_after_discount" xfId="34" xr:uid="{00000000-0005-0000-0000-000014000000}"/>
    <cellStyle name="Model" xfId="35" xr:uid="{00000000-0005-0000-0000-000015000000}"/>
    <cellStyle name="Moeda" xfId="1" builtinId="4"/>
    <cellStyle name="Moeda 2" xfId="36" xr:uid="{00000000-0005-0000-0000-000017000000}"/>
    <cellStyle name="Moeda 2 2" xfId="37" xr:uid="{00000000-0005-0000-0000-000018000000}"/>
    <cellStyle name="Moeda 2 2 2" xfId="38" xr:uid="{00000000-0005-0000-0000-000019000000}"/>
    <cellStyle name="Moeda 2 2 3" xfId="39" xr:uid="{00000000-0005-0000-0000-00001A000000}"/>
    <cellStyle name="Moeda 2 3" xfId="40" xr:uid="{00000000-0005-0000-0000-00001B000000}"/>
    <cellStyle name="Moeda 2 4" xfId="41" xr:uid="{00000000-0005-0000-0000-00001C000000}"/>
    <cellStyle name="Moeda 3" xfId="42" xr:uid="{00000000-0005-0000-0000-00001D000000}"/>
    <cellStyle name="Moeda 3 2" xfId="43" xr:uid="{00000000-0005-0000-0000-00001E000000}"/>
    <cellStyle name="Moeda 3 3" xfId="44" xr:uid="{00000000-0005-0000-0000-00001F000000}"/>
    <cellStyle name="Moeda 3 4" xfId="8" xr:uid="{00000000-0005-0000-0000-000020000000}"/>
    <cellStyle name="Moeda 3 4 2" xfId="12" xr:uid="{00000000-0005-0000-0000-000021000000}"/>
    <cellStyle name="Moeda 4" xfId="45" xr:uid="{00000000-0005-0000-0000-000022000000}"/>
    <cellStyle name="Moeda 4 2" xfId="46" xr:uid="{00000000-0005-0000-0000-000023000000}"/>
    <cellStyle name="Moeda 4 2 2" xfId="47" xr:uid="{00000000-0005-0000-0000-000024000000}"/>
    <cellStyle name="Moeda 4 2 3" xfId="48" xr:uid="{00000000-0005-0000-0000-000025000000}"/>
    <cellStyle name="Moeda 5" xfId="49" xr:uid="{00000000-0005-0000-0000-000026000000}"/>
    <cellStyle name="Moeda 5 2" xfId="50" xr:uid="{00000000-0005-0000-0000-000027000000}"/>
    <cellStyle name="Monétaire [0]_after_discount" xfId="51" xr:uid="{00000000-0005-0000-0000-000028000000}"/>
    <cellStyle name="Monétaire_after_discount" xfId="52" xr:uid="{00000000-0005-0000-0000-000029000000}"/>
    <cellStyle name="Normal" xfId="0" builtinId="0"/>
    <cellStyle name="Normal 10" xfId="53" xr:uid="{00000000-0005-0000-0000-00002B000000}"/>
    <cellStyle name="Normal 10 20" xfId="54" xr:uid="{00000000-0005-0000-0000-00002C000000}"/>
    <cellStyle name="Normal 11" xfId="55" xr:uid="{00000000-0005-0000-0000-00002D000000}"/>
    <cellStyle name="Normal 12" xfId="154" xr:uid="{00000000-0005-0000-0000-00002E000000}"/>
    <cellStyle name="Normal 12 2" xfId="160" xr:uid="{00000000-0005-0000-0000-00002F000000}"/>
    <cellStyle name="Normal 13" xfId="157" xr:uid="{00000000-0005-0000-0000-000030000000}"/>
    <cellStyle name="Normal 13 2" xfId="168" xr:uid="{00000000-0005-0000-0000-000031000000}"/>
    <cellStyle name="Normal 14" xfId="172" xr:uid="{FC69C800-1438-4769-B3CA-34CA4317821F}"/>
    <cellStyle name="Normal 2" xfId="2" xr:uid="{00000000-0005-0000-0000-000032000000}"/>
    <cellStyle name="Normal 2 2" xfId="6" xr:uid="{00000000-0005-0000-0000-000033000000}"/>
    <cellStyle name="Normal 2 2 2" xfId="9" xr:uid="{00000000-0005-0000-0000-000034000000}"/>
    <cellStyle name="Normal 2 2 3" xfId="56" xr:uid="{00000000-0005-0000-0000-000035000000}"/>
    <cellStyle name="Normal 2 2 4" xfId="57" xr:uid="{00000000-0005-0000-0000-000036000000}"/>
    <cellStyle name="Normal 2 2 5" xfId="58" xr:uid="{00000000-0005-0000-0000-000037000000}"/>
    <cellStyle name="Normal 2 2 6" xfId="174" xr:uid="{1A1A5535-5454-464C-9B44-FF47D2AC3CC4}"/>
    <cellStyle name="Normal 2 3" xfId="59" xr:uid="{00000000-0005-0000-0000-000038000000}"/>
    <cellStyle name="Normal 2 4" xfId="60" xr:uid="{00000000-0005-0000-0000-000039000000}"/>
    <cellStyle name="Normal 2 5" xfId="61" xr:uid="{00000000-0005-0000-0000-00003A000000}"/>
    <cellStyle name="Normal 2 5 2" xfId="5" xr:uid="{00000000-0005-0000-0000-00003B000000}"/>
    <cellStyle name="Normal 2 5 2 2" xfId="163" xr:uid="{00000000-0005-0000-0000-00003C000000}"/>
    <cellStyle name="Normal 3" xfId="3" xr:uid="{00000000-0005-0000-0000-00003D000000}"/>
    <cellStyle name="Normal 3 10" xfId="171" xr:uid="{00C3898C-88EE-4692-B6C9-570EB0B6164E}"/>
    <cellStyle name="Normal 3 10 2" xfId="187" xr:uid="{8C32CBE5-5F99-43A7-AD7C-D3DCACA1FDAC}"/>
    <cellStyle name="Normal 3 10 2 2" xfId="192" xr:uid="{F7E29DF8-9DA5-486F-9A01-00339CA91CAD}"/>
    <cellStyle name="Normal 3 11" xfId="178" xr:uid="{141EA084-5A7C-46C8-B760-FECDDE8B845A}"/>
    <cellStyle name="Normal 3 11 2" xfId="188" xr:uid="{F782A4DB-2086-411F-95B0-8F73884E1357}"/>
    <cellStyle name="Normal 3 11 2 2" xfId="194" xr:uid="{7D357177-2053-4D7F-97B3-64039B180A50}"/>
    <cellStyle name="Normal 3 11 3" xfId="193" xr:uid="{F2E754DB-E4E8-46D0-808D-C7877B0D081E}"/>
    <cellStyle name="Normal 3 2" xfId="62" xr:uid="{00000000-0005-0000-0000-00003E000000}"/>
    <cellStyle name="Normal 3 3" xfId="63" xr:uid="{00000000-0005-0000-0000-00003F000000}"/>
    <cellStyle name="Normal 3 3 2" xfId="64" xr:uid="{00000000-0005-0000-0000-000040000000}"/>
    <cellStyle name="Normal 3 4" xfId="65" xr:uid="{00000000-0005-0000-0000-000041000000}"/>
    <cellStyle name="Normal 3 5" xfId="66" xr:uid="{00000000-0005-0000-0000-000042000000}"/>
    <cellStyle name="Normal 3 6" xfId="159" xr:uid="{00000000-0005-0000-0000-000043000000}"/>
    <cellStyle name="Normal 3 6 2" xfId="167" xr:uid="{00000000-0005-0000-0000-000044000000}"/>
    <cellStyle name="Normal 3 6 2 2" xfId="176" xr:uid="{DC460156-6D2E-4D6C-8477-F7B861F1CF46}"/>
    <cellStyle name="Normal 3 6 2 2 2" xfId="185" xr:uid="{12AACE4A-F49E-498B-9105-9E79B995C32E}"/>
    <cellStyle name="Normal 3 6 2 2 3" xfId="183" xr:uid="{38A91AB4-358F-4B10-99CE-427272E30F1D}"/>
    <cellStyle name="Normal 3 7" xfId="162" xr:uid="{00000000-0005-0000-0000-000045000000}"/>
    <cellStyle name="Normal 3 7 2" xfId="177" xr:uid="{776807FF-B103-4804-85CA-2897BCB81FDB}"/>
    <cellStyle name="Normal 3 8" xfId="165" xr:uid="{00000000-0005-0000-0000-000046000000}"/>
    <cellStyle name="Normal 3 8 2" xfId="170" xr:uid="{7A8E160A-A314-47FB-BDED-0396C0B30614}"/>
    <cellStyle name="Normal 3 8 2 2" xfId="184" xr:uid="{B088214A-338F-4841-80D7-6D9C181EE24E}"/>
    <cellStyle name="Normal 3 8 3" xfId="173" xr:uid="{A1D3D3D8-01D6-4740-BDFA-69D2823FACB0}"/>
    <cellStyle name="Normal 3 8 3 2" xfId="186" xr:uid="{E5E3F79A-E1AD-451E-8EAC-DB510CB97E0F}"/>
    <cellStyle name="Normal 3 8 4" xfId="179" xr:uid="{23B1CA55-AA6D-4B2F-BAFA-2FAEBF7C6F4F}"/>
    <cellStyle name="Normal 3 9" xfId="169" xr:uid="{38D16193-1711-413F-AEFB-0C71FF1ECF8F}"/>
    <cellStyle name="Normal 3 9 2" xfId="189" xr:uid="{176E0D6F-C0C9-431E-B512-54FB8474C461}"/>
    <cellStyle name="Normal 3 9 2 2" xfId="191" xr:uid="{25DD9D38-83B9-4C7E-A8F2-64A566D52E1C}"/>
    <cellStyle name="Normal 3_ORÇAMENTO_URBANISMO 2" xfId="67" xr:uid="{00000000-0005-0000-0000-000047000000}"/>
    <cellStyle name="Normal 4" xfId="13" xr:uid="{00000000-0005-0000-0000-000048000000}"/>
    <cellStyle name="Normal 4 10" xfId="181" xr:uid="{6C825F9D-27E3-4C13-A27D-3A8FB3534F47}"/>
    <cellStyle name="Normal 4 11 2" xfId="180" xr:uid="{AB258A9C-FB87-4915-8C6B-D2FF7B9F1620}"/>
    <cellStyle name="Normal 4 2" xfId="68" xr:uid="{00000000-0005-0000-0000-000049000000}"/>
    <cellStyle name="Normal 4 2 2" xfId="69" xr:uid="{00000000-0005-0000-0000-00004A000000}"/>
    <cellStyle name="Normal 4 2 3" xfId="70" xr:uid="{00000000-0005-0000-0000-00004B000000}"/>
    <cellStyle name="Normal 4 2 4" xfId="71" xr:uid="{00000000-0005-0000-0000-00004C000000}"/>
    <cellStyle name="Normal 4 2 5" xfId="72" xr:uid="{00000000-0005-0000-0000-00004D000000}"/>
    <cellStyle name="Normal 4 3" xfId="73" xr:uid="{00000000-0005-0000-0000-00004E000000}"/>
    <cellStyle name="Normal 4 4" xfId="74" xr:uid="{00000000-0005-0000-0000-00004F000000}"/>
    <cellStyle name="Normal 4 5" xfId="75" xr:uid="{00000000-0005-0000-0000-000050000000}"/>
    <cellStyle name="Normal 4 7 2 2 2" xfId="182" xr:uid="{64DEC536-D541-4742-BC76-03C532B5F7EF}"/>
    <cellStyle name="Normal 5" xfId="76" xr:uid="{00000000-0005-0000-0000-000051000000}"/>
    <cellStyle name="Normal 5 2" xfId="77" xr:uid="{00000000-0005-0000-0000-000052000000}"/>
    <cellStyle name="Normal 6" xfId="78" xr:uid="{00000000-0005-0000-0000-000053000000}"/>
    <cellStyle name="Normal 6 2" xfId="79" xr:uid="{00000000-0005-0000-0000-000054000000}"/>
    <cellStyle name="Normal 7" xfId="80" xr:uid="{00000000-0005-0000-0000-000055000000}"/>
    <cellStyle name="Normal 7 2" xfId="81" xr:uid="{00000000-0005-0000-0000-000056000000}"/>
    <cellStyle name="Normal 8" xfId="82" xr:uid="{00000000-0005-0000-0000-000057000000}"/>
    <cellStyle name="Normal 8 2" xfId="83" xr:uid="{00000000-0005-0000-0000-000058000000}"/>
    <cellStyle name="Normal 9" xfId="84" xr:uid="{00000000-0005-0000-0000-000059000000}"/>
    <cellStyle name="Œ…‹æØ‚è [0.00]_COST_SUM" xfId="85" xr:uid="{00000000-0005-0000-0000-00005A000000}"/>
    <cellStyle name="Œ…‹æØ‚è_COST_SUM" xfId="86" xr:uid="{00000000-0005-0000-0000-00005B000000}"/>
    <cellStyle name="padroes" xfId="87" xr:uid="{00000000-0005-0000-0000-00005C000000}"/>
    <cellStyle name="planilhas" xfId="88" xr:uid="{00000000-0005-0000-0000-00005D000000}"/>
    <cellStyle name="Porcentagem" xfId="190" builtinId="5"/>
    <cellStyle name="Porcentagem 2" xfId="89" xr:uid="{00000000-0005-0000-0000-00005E000000}"/>
    <cellStyle name="Porcentagem 2 2" xfId="90" xr:uid="{00000000-0005-0000-0000-00005F000000}"/>
    <cellStyle name="Porcentagem 2 2 2" xfId="91" xr:uid="{00000000-0005-0000-0000-000060000000}"/>
    <cellStyle name="Porcentagem 2 2 2 2" xfId="10" xr:uid="{00000000-0005-0000-0000-000061000000}"/>
    <cellStyle name="Porcentagem 2 2 3" xfId="92" xr:uid="{00000000-0005-0000-0000-000062000000}"/>
    <cellStyle name="Porcentagem 2 3" xfId="93" xr:uid="{00000000-0005-0000-0000-000063000000}"/>
    <cellStyle name="Porcentagem 2 4" xfId="94" xr:uid="{00000000-0005-0000-0000-000064000000}"/>
    <cellStyle name="Porcentagem 3" xfId="95" xr:uid="{00000000-0005-0000-0000-000065000000}"/>
    <cellStyle name="Porcentagem 3 2" xfId="96" xr:uid="{00000000-0005-0000-0000-000066000000}"/>
    <cellStyle name="Porcentagem 3 3" xfId="97" xr:uid="{00000000-0005-0000-0000-000067000000}"/>
    <cellStyle name="Porcentagem 3 4" xfId="98" xr:uid="{00000000-0005-0000-0000-000068000000}"/>
    <cellStyle name="Porcentagem 4" xfId="99" xr:uid="{00000000-0005-0000-0000-000069000000}"/>
    <cellStyle name="Porcentagem 4 2" xfId="100" xr:uid="{00000000-0005-0000-0000-00006A000000}"/>
    <cellStyle name="Porcentagem 4 2 2" xfId="101" xr:uid="{00000000-0005-0000-0000-00006B000000}"/>
    <cellStyle name="Porcentagem 4 2 3" xfId="102" xr:uid="{00000000-0005-0000-0000-00006C000000}"/>
    <cellStyle name="Porcentagem 5" xfId="103" xr:uid="{00000000-0005-0000-0000-00006D000000}"/>
    <cellStyle name="Porcentagem 5 2" xfId="104" xr:uid="{00000000-0005-0000-0000-00006E000000}"/>
    <cellStyle name="Porcentagem 6" xfId="164" xr:uid="{00000000-0005-0000-0000-00006F000000}"/>
    <cellStyle name="Result" xfId="105" xr:uid="{00000000-0005-0000-0000-000070000000}"/>
    <cellStyle name="Result 1" xfId="106" xr:uid="{00000000-0005-0000-0000-000071000000}"/>
    <cellStyle name="Result2" xfId="107" xr:uid="{00000000-0005-0000-0000-000072000000}"/>
    <cellStyle name="Result2 1" xfId="108" xr:uid="{00000000-0005-0000-0000-000073000000}"/>
    <cellStyle name="Separador de m" xfId="109" xr:uid="{00000000-0005-0000-0000-000074000000}"/>
    <cellStyle name="Separador de milhares 10" xfId="110" xr:uid="{00000000-0005-0000-0000-000075000000}"/>
    <cellStyle name="Separador de milhares 10 2" xfId="111" xr:uid="{00000000-0005-0000-0000-000076000000}"/>
    <cellStyle name="Separador de milhares 11" xfId="155" xr:uid="{00000000-0005-0000-0000-000077000000}"/>
    <cellStyle name="Separador de milhares 11 2" xfId="161" xr:uid="{00000000-0005-0000-0000-000078000000}"/>
    <cellStyle name="Separador de milhares 12" xfId="158" xr:uid="{00000000-0005-0000-0000-000079000000}"/>
    <cellStyle name="Separador de milhares 2" xfId="11" xr:uid="{00000000-0005-0000-0000-00007A000000}"/>
    <cellStyle name="Separador de milhares 2 2" xfId="112" xr:uid="{00000000-0005-0000-0000-00007B000000}"/>
    <cellStyle name="Separador de milhares 2 2 2" xfId="113" xr:uid="{00000000-0005-0000-0000-00007C000000}"/>
    <cellStyle name="Separador de milhares 2 3" xfId="114" xr:uid="{00000000-0005-0000-0000-00007D000000}"/>
    <cellStyle name="Separador de milhares 2 4" xfId="115" xr:uid="{00000000-0005-0000-0000-00007E000000}"/>
    <cellStyle name="Separador de milhares 2 5" xfId="4" xr:uid="{00000000-0005-0000-0000-00007F000000}"/>
    <cellStyle name="Separador de milhares 2 5 2" xfId="7" xr:uid="{00000000-0005-0000-0000-000080000000}"/>
    <cellStyle name="Separador de milhares 2 6" xfId="116" xr:uid="{00000000-0005-0000-0000-000081000000}"/>
    <cellStyle name="Separador de milhares 3" xfId="117" xr:uid="{00000000-0005-0000-0000-000082000000}"/>
    <cellStyle name="Separador de milhares 3 2" xfId="118" xr:uid="{00000000-0005-0000-0000-000083000000}"/>
    <cellStyle name="Separador de milhares 3 2 2" xfId="119" xr:uid="{00000000-0005-0000-0000-000084000000}"/>
    <cellStyle name="Separador de milhares 3 3" xfId="120" xr:uid="{00000000-0005-0000-0000-000085000000}"/>
    <cellStyle name="Separador de milhares 3 4" xfId="121" xr:uid="{00000000-0005-0000-0000-000086000000}"/>
    <cellStyle name="Separador de milhares 4" xfId="122" xr:uid="{00000000-0005-0000-0000-000087000000}"/>
    <cellStyle name="Separador de milhares 4 2" xfId="123" xr:uid="{00000000-0005-0000-0000-000088000000}"/>
    <cellStyle name="Separador de milhares 4 3" xfId="124" xr:uid="{00000000-0005-0000-0000-000089000000}"/>
    <cellStyle name="Separador de milhares 4 3 2" xfId="125" xr:uid="{00000000-0005-0000-0000-00008A000000}"/>
    <cellStyle name="Separador de milhares 4 4" xfId="126" xr:uid="{00000000-0005-0000-0000-00008B000000}"/>
    <cellStyle name="Separador de milhares 4 5" xfId="127" xr:uid="{00000000-0005-0000-0000-00008C000000}"/>
    <cellStyle name="Separador de milhares 5" xfId="128" xr:uid="{00000000-0005-0000-0000-00008D000000}"/>
    <cellStyle name="Separador de milhares 5 2" xfId="129" xr:uid="{00000000-0005-0000-0000-00008E000000}"/>
    <cellStyle name="Separador de milhares 5 3" xfId="130" xr:uid="{00000000-0005-0000-0000-00008F000000}"/>
    <cellStyle name="Separador de milhares 6" xfId="131" xr:uid="{00000000-0005-0000-0000-000090000000}"/>
    <cellStyle name="Separador de milhares 6 2" xfId="132" xr:uid="{00000000-0005-0000-0000-000091000000}"/>
    <cellStyle name="Separador de milhares 7" xfId="133" xr:uid="{00000000-0005-0000-0000-000092000000}"/>
    <cellStyle name="Separador de milhares 7 2" xfId="134" xr:uid="{00000000-0005-0000-0000-000093000000}"/>
    <cellStyle name="Separador de milhares 8" xfId="135" xr:uid="{00000000-0005-0000-0000-000094000000}"/>
    <cellStyle name="Separador de milhares 9" xfId="136" xr:uid="{00000000-0005-0000-0000-000095000000}"/>
    <cellStyle name="subhead" xfId="137" xr:uid="{00000000-0005-0000-0000-000096000000}"/>
    <cellStyle name="Título 1 1" xfId="156" xr:uid="{00000000-0005-0000-0000-000097000000}"/>
    <cellStyle name="Vírgula 2" xfId="138" xr:uid="{00000000-0005-0000-0000-000098000000}"/>
    <cellStyle name="Vírgula 2 2" xfId="139" xr:uid="{00000000-0005-0000-0000-000099000000}"/>
    <cellStyle name="Vírgula 2 2 2" xfId="140" xr:uid="{00000000-0005-0000-0000-00009A000000}"/>
    <cellStyle name="Vírgula 2 2 3" xfId="141" xr:uid="{00000000-0005-0000-0000-00009B000000}"/>
    <cellStyle name="Vírgula 3" xfId="142" xr:uid="{00000000-0005-0000-0000-00009C000000}"/>
    <cellStyle name="Vírgula 3 2" xfId="143" xr:uid="{00000000-0005-0000-0000-00009D000000}"/>
    <cellStyle name="Vírgula 3 3" xfId="144" xr:uid="{00000000-0005-0000-0000-00009E000000}"/>
    <cellStyle name="Vírgula 3 4" xfId="145" xr:uid="{00000000-0005-0000-0000-00009F000000}"/>
    <cellStyle name="Vírgula 4" xfId="146" xr:uid="{00000000-0005-0000-0000-0000A0000000}"/>
    <cellStyle name="Vírgula 4 2" xfId="147" xr:uid="{00000000-0005-0000-0000-0000A1000000}"/>
    <cellStyle name="Vírgula 4 2 2" xfId="148" xr:uid="{00000000-0005-0000-0000-0000A2000000}"/>
    <cellStyle name="Vírgula 4 2 3" xfId="149" xr:uid="{00000000-0005-0000-0000-0000A3000000}"/>
    <cellStyle name="Vírgula 5" xfId="150" xr:uid="{00000000-0005-0000-0000-0000A4000000}"/>
    <cellStyle name="Vírgula 5 2" xfId="151" xr:uid="{00000000-0005-0000-0000-0000A5000000}"/>
    <cellStyle name="Vírgula 6" xfId="152" xr:uid="{00000000-0005-0000-0000-0000A6000000}"/>
    <cellStyle name="Vírgula 7" xfId="153" xr:uid="{00000000-0005-0000-0000-0000A7000000}"/>
    <cellStyle name="Vírgula 8" xfId="166" xr:uid="{00000000-0005-0000-0000-0000A8000000}"/>
    <cellStyle name="Vírgula 8 2" xfId="175" xr:uid="{755AE7B2-6EDD-4DE3-847E-C66868BA6EA7}"/>
  </cellStyles>
  <dxfs count="0"/>
  <tableStyles count="0" defaultTableStyle="TableStyleMedium9" defaultPivotStyle="PivotStyleLight16"/>
  <colors>
    <mruColors>
      <color rgb="FF1D6D1F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514350</xdr:colOff>
      <xdr:row>0</xdr:row>
      <xdr:rowOff>146050</xdr:rowOff>
    </xdr:from>
    <xdr:to>
      <xdr:col>9</xdr:col>
      <xdr:colOff>123825</xdr:colOff>
      <xdr:row>1</xdr:row>
      <xdr:rowOff>866775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C92378F-4177-4D10-9FD7-C38D699DED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8150" y="146050"/>
          <a:ext cx="3257550" cy="1485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692150</xdr:colOff>
      <xdr:row>0</xdr:row>
      <xdr:rowOff>88900</xdr:rowOff>
    </xdr:from>
    <xdr:to>
      <xdr:col>16</xdr:col>
      <xdr:colOff>774700</xdr:colOff>
      <xdr:row>6</xdr:row>
      <xdr:rowOff>114300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5A6C12E-0502-4F26-A474-AF6DCDFC6A0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63500" y="88900"/>
          <a:ext cx="2673350" cy="1130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514350</xdr:colOff>
      <xdr:row>0</xdr:row>
      <xdr:rowOff>38100</xdr:rowOff>
    </xdr:from>
    <xdr:to>
      <xdr:col>7</xdr:col>
      <xdr:colOff>609600</xdr:colOff>
      <xdr:row>1</xdr:row>
      <xdr:rowOff>533400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A0706F7-3CB3-437B-87DB-312B6E800C9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35750" y="38100"/>
          <a:ext cx="1543050" cy="679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514350</xdr:colOff>
      <xdr:row>0</xdr:row>
      <xdr:rowOff>38100</xdr:rowOff>
    </xdr:from>
    <xdr:to>
      <xdr:col>7</xdr:col>
      <xdr:colOff>730250</xdr:colOff>
      <xdr:row>1</xdr:row>
      <xdr:rowOff>533400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B3469A9-C836-4C27-B720-B2C16388CE4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35750" y="38100"/>
          <a:ext cx="1543050" cy="679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514350</xdr:colOff>
      <xdr:row>0</xdr:row>
      <xdr:rowOff>38100</xdr:rowOff>
    </xdr:from>
    <xdr:to>
      <xdr:col>7</xdr:col>
      <xdr:colOff>733425</xdr:colOff>
      <xdr:row>1</xdr:row>
      <xdr:rowOff>533400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9331674-8DC5-4062-8454-92C7EBE729C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35750" y="38100"/>
          <a:ext cx="1543050" cy="6794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1714500</xdr:colOff>
      <xdr:row>0</xdr:row>
      <xdr:rowOff>69850</xdr:rowOff>
    </xdr:from>
    <xdr:to>
      <xdr:col>2</xdr:col>
      <xdr:colOff>800100</xdr:colOff>
      <xdr:row>5</xdr:row>
      <xdr:rowOff>6350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4411C2E-3C3D-41D8-BAF3-41BDE830477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51100" y="69850"/>
          <a:ext cx="2197100" cy="10795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1714500</xdr:colOff>
      <xdr:row>0</xdr:row>
      <xdr:rowOff>69850</xdr:rowOff>
    </xdr:from>
    <xdr:to>
      <xdr:col>2</xdr:col>
      <xdr:colOff>800100</xdr:colOff>
      <xdr:row>5</xdr:row>
      <xdr:rowOff>6350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333EA0F-374D-4CB1-B47A-43658B662E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51100" y="69850"/>
          <a:ext cx="2197100" cy="10795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1346200</xdr:colOff>
      <xdr:row>0</xdr:row>
      <xdr:rowOff>209550</xdr:rowOff>
    </xdr:from>
    <xdr:to>
      <xdr:col>2</xdr:col>
      <xdr:colOff>844550</xdr:colOff>
      <xdr:row>1</xdr:row>
      <xdr:rowOff>628650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946C81E-4AF4-46FA-97C3-FA2EECE3DB8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4450" y="209550"/>
          <a:ext cx="2279650" cy="990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ugusta/Atp/Documents%20and%20Settings/Renato/Desktop/Pre&#231;os%20Revisados-OAE-SEPLANE-(25-11-04)-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ysa/c/INTERNET/Eudora/Attach/SBLO_PcP-AmpTPS_fora_CL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EXCEL\CECAV\OR&#199;CILN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ng_aroldo/Meus%20documentos/GEOSOLO/PAVIMENT_VG/Medi&#231;&#227;o%20n&#186;%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dor/d/LAGHI%20ENGENHARIA/Clientes/100%20DNIT/3-Acesso-PresidenteFigueiredo-BR174/Entrega%209-12-2005/Or&#231;amento/Documents%20and%20Settings/C%20arlos%20%20Machado/My%20Documents/Disco%201/BR-262-MS(3)/Anexos%20PGQ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nge8/gerencia%20de%20projetos/Descad%202005/Urb/Radial%204-Beira%20Rio/Orca%20eletrico%20beira%20rio-operari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lan%20Pinheiro/Desktop/ILUMICON/CLIENTES/S&#195;O%20LOUREN&#199;O%20DA%20MATA/PROCESSO%20DE%20LED/Lampadas%20do%20Municipio%20(CIDADE)REV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AURAÇÃO 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 Global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>
        <row r="13">
          <cell r="J13">
            <v>1350.16</v>
          </cell>
        </row>
        <row r="30">
          <cell r="J30">
            <v>1189.9100000000001</v>
          </cell>
        </row>
        <row r="39">
          <cell r="J39">
            <v>11246.3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-base"/>
      <sheetName val="Regula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or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FONTE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VANTAMENTO"/>
      <sheetName val="NOVA ESTRUTURA DA IP"/>
      <sheetName val="CONTAS DE ENERGIA"/>
      <sheetName val="RESULTADOS DAS CONTAS SIMULADAS"/>
      <sheetName val="NOVAS CONTAS DE ENERGIA"/>
      <sheetName val="ECONOMIA GERADA"/>
      <sheetName val="COMPARATIVOS LED X LAMP."/>
      <sheetName val="TABELA DE PROCESSO"/>
      <sheetName val="PLANILHA DE VANTAJOSIDADE"/>
      <sheetName val="VALOR DO PROJETO"/>
    </sheetNames>
    <sheetDataSet>
      <sheetData sheetId="0"/>
      <sheetData sheetId="1">
        <row r="4">
          <cell r="D4">
            <v>2736</v>
          </cell>
        </row>
        <row r="5">
          <cell r="D5">
            <v>380</v>
          </cell>
        </row>
        <row r="6">
          <cell r="D6">
            <v>3348</v>
          </cell>
        </row>
        <row r="7">
          <cell r="D7">
            <v>1199</v>
          </cell>
        </row>
        <row r="8">
          <cell r="D8">
            <v>556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7"/>
  <sheetViews>
    <sheetView tabSelected="1" topLeftCell="A19" zoomScaleNormal="100" workbookViewId="0">
      <selection activeCell="J33" sqref="J33"/>
    </sheetView>
  </sheetViews>
  <sheetFormatPr defaultColWidth="9.140625" defaultRowHeight="15"/>
  <cols>
    <col min="1" max="1" width="6.42578125" style="1" customWidth="1"/>
    <col min="2" max="2" width="16.85546875" style="2" customWidth="1"/>
    <col min="3" max="3" width="65.140625" style="3" customWidth="1"/>
    <col min="4" max="4" width="11" style="4" customWidth="1"/>
    <col min="5" max="5" width="8.42578125" style="4" customWidth="1"/>
    <col min="6" max="6" width="13.42578125" style="4" customWidth="1"/>
    <col min="7" max="7" width="13.42578125" style="9" customWidth="1"/>
    <col min="8" max="8" width="13.42578125" style="4" customWidth="1"/>
    <col min="9" max="9" width="11.85546875" style="4" customWidth="1"/>
    <col min="10" max="10" width="18.5703125" style="1" customWidth="1"/>
    <col min="11" max="11" width="18.5703125" style="5" customWidth="1"/>
    <col min="12" max="12" width="9.140625" style="123"/>
    <col min="13" max="13" width="14" style="123" bestFit="1" customWidth="1"/>
    <col min="14" max="32" width="9.140625" style="123"/>
    <col min="33" max="16384" width="9.140625" style="6"/>
  </cols>
  <sheetData>
    <row r="1" spans="1:32" ht="60" customHeight="1">
      <c r="A1" s="186" t="s">
        <v>248</v>
      </c>
      <c r="B1" s="187"/>
      <c r="C1" s="187"/>
      <c r="D1" s="183"/>
      <c r="E1" s="183"/>
      <c r="F1" s="183"/>
      <c r="G1" s="183"/>
      <c r="H1" s="183"/>
      <c r="I1" s="183"/>
      <c r="J1" s="183"/>
      <c r="K1" s="183"/>
    </row>
    <row r="2" spans="1:32" ht="78" customHeight="1">
      <c r="A2" s="188" t="s">
        <v>267</v>
      </c>
      <c r="B2" s="189"/>
      <c r="C2" s="189"/>
      <c r="D2" s="183"/>
      <c r="E2" s="183"/>
      <c r="F2" s="183"/>
      <c r="G2" s="183"/>
      <c r="H2" s="183"/>
      <c r="I2" s="183"/>
      <c r="J2" s="183"/>
      <c r="K2" s="183"/>
    </row>
    <row r="3" spans="1:32" s="7" customFormat="1" ht="18" customHeight="1">
      <c r="A3" s="199" t="s">
        <v>1</v>
      </c>
      <c r="B3" s="201" t="s">
        <v>2</v>
      </c>
      <c r="C3" s="201" t="s">
        <v>3</v>
      </c>
      <c r="D3" s="203" t="s">
        <v>4</v>
      </c>
      <c r="E3" s="184" t="s">
        <v>5</v>
      </c>
      <c r="F3" s="197" t="s">
        <v>32</v>
      </c>
      <c r="G3" s="190" t="s">
        <v>60</v>
      </c>
      <c r="H3" s="197" t="s">
        <v>33</v>
      </c>
      <c r="I3" s="184" t="s">
        <v>25</v>
      </c>
      <c r="J3" s="184" t="s">
        <v>23</v>
      </c>
      <c r="K3" s="184" t="s">
        <v>24</v>
      </c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</row>
    <row r="4" spans="1:32" s="7" customFormat="1" ht="22.5" customHeight="1">
      <c r="A4" s="200"/>
      <c r="B4" s="202"/>
      <c r="C4" s="202"/>
      <c r="D4" s="204"/>
      <c r="E4" s="185"/>
      <c r="F4" s="198"/>
      <c r="G4" s="191"/>
      <c r="H4" s="198"/>
      <c r="I4" s="185"/>
      <c r="J4" s="185"/>
      <c r="K4" s="18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</row>
    <row r="5" spans="1:32" s="57" customFormat="1" ht="17.25" customHeight="1">
      <c r="A5" s="140">
        <v>1</v>
      </c>
      <c r="B5" s="193" t="s">
        <v>31</v>
      </c>
      <c r="C5" s="194"/>
      <c r="D5" s="141"/>
      <c r="E5" s="141"/>
      <c r="F5" s="142"/>
      <c r="G5" s="143"/>
      <c r="H5" s="144"/>
      <c r="I5" s="145"/>
      <c r="J5" s="146">
        <f>SUM(J6:J8)</f>
        <v>1400891.7799999998</v>
      </c>
      <c r="K5" s="146">
        <f>SUM(K6:K8)</f>
        <v>1744290.73</v>
      </c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</row>
    <row r="6" spans="1:32" s="8" customFormat="1">
      <c r="A6" s="71" t="s">
        <v>9</v>
      </c>
      <c r="B6" s="147" t="s">
        <v>13</v>
      </c>
      <c r="C6" s="148" t="s">
        <v>16</v>
      </c>
      <c r="D6" s="113" t="s">
        <v>20</v>
      </c>
      <c r="E6" s="113" t="s">
        <v>6</v>
      </c>
      <c r="F6" s="149">
        <f>COMP1!H12+COMP1!H22+COMP1!H32+COMP1!H37+COMP1!H45</f>
        <v>15745.910000000002</v>
      </c>
      <c r="G6" s="150" t="s">
        <v>259</v>
      </c>
      <c r="H6" s="151">
        <f>COMP1!H49</f>
        <v>19613.71</v>
      </c>
      <c r="I6" s="168">
        <v>12</v>
      </c>
      <c r="J6" s="116">
        <f>ROUND(I6*F6,2)</f>
        <v>188950.92</v>
      </c>
      <c r="K6" s="117">
        <f>ROUND(I6*H6,2)</f>
        <v>235364.52</v>
      </c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</row>
    <row r="7" spans="1:32" s="8" customFormat="1" ht="30" customHeight="1">
      <c r="A7" s="71" t="s">
        <v>258</v>
      </c>
      <c r="B7" s="13" t="s">
        <v>12</v>
      </c>
      <c r="C7" s="72" t="str">
        <f>COMP2!B6</f>
        <v>EXECUÇÃO DE MODERNIZAÇÃO/EXPANSÃO DE ILUMINAÇÃO PÚBLICA EM POSTES ABAIXO DE 12M, COM VEÍCULO, COM MOTORISTA OPERADOR/AJUDANTE E ELETRICISTA EM DIAS NORMAIS</v>
      </c>
      <c r="D7" s="10" t="s">
        <v>4</v>
      </c>
      <c r="E7" s="10" t="s">
        <v>6</v>
      </c>
      <c r="F7" s="14">
        <f>COMP2!H43+COMP2!H36+COMP2!H29+COMP2!H19+COMP2!H12</f>
        <v>145.65600000000001</v>
      </c>
      <c r="G7" s="150" t="s">
        <v>259</v>
      </c>
      <c r="H7" s="84">
        <f>COMP2!H47</f>
        <v>181.51</v>
      </c>
      <c r="I7" s="169">
        <f>I10</f>
        <v>8219</v>
      </c>
      <c r="J7" s="11">
        <f t="shared" ref="J7" si="0">ROUND(I7*F7,2)</f>
        <v>1197146.6599999999</v>
      </c>
      <c r="K7" s="12">
        <f t="shared" ref="K7" si="1">ROUND(I7*H7,2)</f>
        <v>1491830.69</v>
      </c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</row>
    <row r="8" spans="1:32" s="8" customFormat="1" ht="30" customHeight="1">
      <c r="A8" s="71" t="s">
        <v>10</v>
      </c>
      <c r="B8" s="15" t="s">
        <v>29</v>
      </c>
      <c r="C8" s="56" t="str">
        <f>COMP3!B6</f>
        <v>SERVIÇO DE CADASTRAMENTO - FOTOGRAFAR ETAPAS, CATALOGAR MATERIAL RETIRADO E  INSTALADO</v>
      </c>
      <c r="D8" s="10" t="s">
        <v>4</v>
      </c>
      <c r="E8" s="10" t="s">
        <v>6</v>
      </c>
      <c r="F8" s="14">
        <f>COMP3!H13+COMP3!H20+COMP3!H37+COMP3!H44+COMP3!H51+COMP3!H30</f>
        <v>1.8</v>
      </c>
      <c r="G8" s="150" t="s">
        <v>259</v>
      </c>
      <c r="H8" s="84">
        <f>COMP3!H55</f>
        <v>2.08</v>
      </c>
      <c r="I8" s="169">
        <f>I10</f>
        <v>8219</v>
      </c>
      <c r="J8" s="11">
        <f t="shared" ref="J8" si="2">ROUND(I8*F8,2)</f>
        <v>14794.2</v>
      </c>
      <c r="K8" s="12">
        <f t="shared" ref="K8" si="3">ROUND(I8*H8,2)</f>
        <v>17095.52</v>
      </c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</row>
    <row r="9" spans="1:32" s="57" customFormat="1" ht="17.25" customHeight="1">
      <c r="A9" s="152">
        <v>2</v>
      </c>
      <c r="B9" s="195" t="s">
        <v>244</v>
      </c>
      <c r="C9" s="196"/>
      <c r="D9" s="153"/>
      <c r="E9" s="153"/>
      <c r="F9" s="153"/>
      <c r="G9" s="154"/>
      <c r="H9" s="153"/>
      <c r="I9" s="153"/>
      <c r="J9" s="155">
        <f>SUM(J10:J25)</f>
        <v>8668810.129999999</v>
      </c>
      <c r="K9" s="155">
        <f>SUM(K10:K25)</f>
        <v>9993635.2700000014</v>
      </c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</row>
    <row r="10" spans="1:32" s="118" customFormat="1" ht="27">
      <c r="A10" s="70" t="s">
        <v>14</v>
      </c>
      <c r="B10" s="70" t="s">
        <v>220</v>
      </c>
      <c r="C10" s="73" t="s">
        <v>198</v>
      </c>
      <c r="D10" s="113" t="s">
        <v>4</v>
      </c>
      <c r="E10" s="113" t="s">
        <v>8</v>
      </c>
      <c r="F10" s="114">
        <v>26.16</v>
      </c>
      <c r="G10" s="115">
        <f>'BDI DESONERADO - INS'!C27</f>
        <v>0.15279999999999999</v>
      </c>
      <c r="H10" s="114">
        <f t="shared" ref="H10:H25" si="4">ROUND(F10*(G10+1),2)</f>
        <v>30.16</v>
      </c>
      <c r="I10" s="166">
        <f>I21+I22+I23+I24+I25</f>
        <v>8219</v>
      </c>
      <c r="J10" s="116">
        <f t="shared" ref="J10:J25" si="5">ROUND(I10*F10,2)</f>
        <v>215009.04</v>
      </c>
      <c r="K10" s="117">
        <f t="shared" ref="K10:K25" si="6">ROUND(I10*H10,2)</f>
        <v>247885.04</v>
      </c>
    </row>
    <row r="11" spans="1:32" s="118" customFormat="1">
      <c r="A11" s="70" t="s">
        <v>11</v>
      </c>
      <c r="B11" s="82" t="s">
        <v>223</v>
      </c>
      <c r="C11" s="74" t="s">
        <v>21</v>
      </c>
      <c r="D11" s="82" t="s">
        <v>30</v>
      </c>
      <c r="E11" s="119" t="s">
        <v>8</v>
      </c>
      <c r="F11" s="114">
        <v>15</v>
      </c>
      <c r="G11" s="115">
        <f>'BDI DESONERADO - INS'!C27</f>
        <v>0.15279999999999999</v>
      </c>
      <c r="H11" s="114">
        <f t="shared" si="4"/>
        <v>17.29</v>
      </c>
      <c r="I11" s="166">
        <f>ROUND((I10*0.4)/20,0)</f>
        <v>164</v>
      </c>
      <c r="J11" s="116">
        <f t="shared" si="5"/>
        <v>2460</v>
      </c>
      <c r="K11" s="117">
        <f t="shared" si="6"/>
        <v>2835.56</v>
      </c>
    </row>
    <row r="12" spans="1:32" s="118" customFormat="1">
      <c r="A12" s="70" t="s">
        <v>34</v>
      </c>
      <c r="B12" s="82" t="s">
        <v>224</v>
      </c>
      <c r="C12" s="74" t="s">
        <v>22</v>
      </c>
      <c r="D12" s="82" t="s">
        <v>7</v>
      </c>
      <c r="E12" s="119" t="s">
        <v>8</v>
      </c>
      <c r="F12" s="114">
        <v>2.04</v>
      </c>
      <c r="G12" s="115">
        <f>'BDI DESONERADO - INS'!C27</f>
        <v>0.15279999999999999</v>
      </c>
      <c r="H12" s="114">
        <f t="shared" si="4"/>
        <v>2.35</v>
      </c>
      <c r="I12" s="166">
        <f>ROUND((I10*0.2)/20,0)</f>
        <v>82</v>
      </c>
      <c r="J12" s="116">
        <f t="shared" si="5"/>
        <v>167.28</v>
      </c>
      <c r="K12" s="117">
        <f t="shared" si="6"/>
        <v>192.7</v>
      </c>
    </row>
    <row r="13" spans="1:32" s="8" customFormat="1" ht="27">
      <c r="A13" s="70" t="s">
        <v>35</v>
      </c>
      <c r="B13" s="70" t="s">
        <v>225</v>
      </c>
      <c r="C13" s="73" t="s">
        <v>227</v>
      </c>
      <c r="D13" s="10" t="s">
        <v>4</v>
      </c>
      <c r="E13" s="10" t="s">
        <v>8</v>
      </c>
      <c r="F13" s="16">
        <v>12.11</v>
      </c>
      <c r="G13" s="115">
        <f>'BDI DESONERADO - INS'!C27</f>
        <v>0.15279999999999999</v>
      </c>
      <c r="H13" s="114">
        <f t="shared" si="4"/>
        <v>13.96</v>
      </c>
      <c r="I13" s="167">
        <f>I18*2</f>
        <v>5472</v>
      </c>
      <c r="J13" s="11">
        <f t="shared" si="5"/>
        <v>66265.919999999998</v>
      </c>
      <c r="K13" s="12">
        <f t="shared" si="6"/>
        <v>76389.119999999995</v>
      </c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</row>
    <row r="14" spans="1:32" s="8" customFormat="1" ht="27">
      <c r="A14" s="70" t="s">
        <v>36</v>
      </c>
      <c r="B14" s="70" t="s">
        <v>226</v>
      </c>
      <c r="C14" s="73" t="s">
        <v>61</v>
      </c>
      <c r="D14" s="10" t="s">
        <v>4</v>
      </c>
      <c r="E14" s="10" t="s">
        <v>8</v>
      </c>
      <c r="F14" s="16">
        <v>16.010000000000002</v>
      </c>
      <c r="G14" s="115">
        <f>'BDI DESONERADO - INS'!C27</f>
        <v>0.15279999999999999</v>
      </c>
      <c r="H14" s="114">
        <f t="shared" si="4"/>
        <v>18.46</v>
      </c>
      <c r="I14" s="167">
        <f>(I20+I19)*2</f>
        <v>10966</v>
      </c>
      <c r="J14" s="11">
        <f t="shared" si="5"/>
        <v>175565.66</v>
      </c>
      <c r="K14" s="12">
        <f t="shared" si="6"/>
        <v>202432.36</v>
      </c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</row>
    <row r="15" spans="1:32" s="118" customFormat="1" ht="27">
      <c r="A15" s="70" t="s">
        <v>37</v>
      </c>
      <c r="B15" s="70" t="s">
        <v>228</v>
      </c>
      <c r="C15" s="73" t="s">
        <v>47</v>
      </c>
      <c r="D15" s="113" t="s">
        <v>7</v>
      </c>
      <c r="E15" s="113" t="s">
        <v>8</v>
      </c>
      <c r="F15" s="114">
        <v>10.18</v>
      </c>
      <c r="G15" s="115">
        <f>'BDI DESONERADO - INS'!C27</f>
        <v>0.15279999999999999</v>
      </c>
      <c r="H15" s="114">
        <f t="shared" si="4"/>
        <v>11.74</v>
      </c>
      <c r="I15" s="166">
        <f>(I18*2.5)+(I19*4)+(I20*5)</f>
        <v>30527</v>
      </c>
      <c r="J15" s="116">
        <f t="shared" si="5"/>
        <v>310764.86</v>
      </c>
      <c r="K15" s="117">
        <f t="shared" si="6"/>
        <v>358386.98</v>
      </c>
    </row>
    <row r="16" spans="1:32" s="118" customFormat="1">
      <c r="A16" s="70" t="s">
        <v>38</v>
      </c>
      <c r="B16" s="70" t="s">
        <v>229</v>
      </c>
      <c r="C16" s="73" t="s">
        <v>230</v>
      </c>
      <c r="D16" s="113" t="s">
        <v>4</v>
      </c>
      <c r="E16" s="113" t="s">
        <v>8</v>
      </c>
      <c r="F16" s="114">
        <v>4.42</v>
      </c>
      <c r="G16" s="115">
        <f>'BDI DESONERADO - INS'!C27</f>
        <v>0.15279999999999999</v>
      </c>
      <c r="H16" s="114">
        <f t="shared" si="4"/>
        <v>5.0999999999999996</v>
      </c>
      <c r="I16" s="166">
        <f>(I10)*3</f>
        <v>24657</v>
      </c>
      <c r="J16" s="116">
        <f t="shared" si="5"/>
        <v>108983.94</v>
      </c>
      <c r="K16" s="117">
        <f t="shared" si="6"/>
        <v>125750.7</v>
      </c>
    </row>
    <row r="17" spans="1:13" s="118" customFormat="1">
      <c r="A17" s="70" t="s">
        <v>39</v>
      </c>
      <c r="B17" s="70" t="s">
        <v>196</v>
      </c>
      <c r="C17" s="73" t="s">
        <v>197</v>
      </c>
      <c r="D17" s="113" t="s">
        <v>4</v>
      </c>
      <c r="E17" s="113" t="s">
        <v>8</v>
      </c>
      <c r="F17" s="114">
        <v>11.35</v>
      </c>
      <c r="G17" s="115">
        <f>'BDI DESONERADO - INS'!C27</f>
        <v>0.15279999999999999</v>
      </c>
      <c r="H17" s="114">
        <f>ROUND(F17*(G17+1),2)</f>
        <v>13.08</v>
      </c>
      <c r="I17" s="166">
        <f>(I10)*2</f>
        <v>16438</v>
      </c>
      <c r="J17" s="116">
        <f>ROUND(I17*F17,2)</f>
        <v>186571.3</v>
      </c>
      <c r="K17" s="117">
        <f>ROUND(I17*H17,2)</f>
        <v>215009.04</v>
      </c>
    </row>
    <row r="18" spans="1:13" s="118" customFormat="1" ht="15" customHeight="1">
      <c r="A18" s="70" t="s">
        <v>40</v>
      </c>
      <c r="B18" s="70" t="s">
        <v>254</v>
      </c>
      <c r="C18" s="73" t="s">
        <v>260</v>
      </c>
      <c r="D18" s="113" t="s">
        <v>4</v>
      </c>
      <c r="E18" s="113" t="s">
        <v>8</v>
      </c>
      <c r="F18" s="114">
        <v>243.19</v>
      </c>
      <c r="G18" s="115">
        <f>'BDI DESONERADO - INS'!C27</f>
        <v>0.15279999999999999</v>
      </c>
      <c r="H18" s="114">
        <f t="shared" ref="H18" si="7">ROUND(F18*(G18+1),2)</f>
        <v>280.35000000000002</v>
      </c>
      <c r="I18" s="166">
        <f>I21</f>
        <v>2736</v>
      </c>
      <c r="J18" s="116">
        <f t="shared" ref="J18" si="8">ROUND(I18*F18,2)</f>
        <v>665367.84</v>
      </c>
      <c r="K18" s="117">
        <f t="shared" ref="K18" si="9">ROUND(I18*H18,2)</f>
        <v>767037.6</v>
      </c>
    </row>
    <row r="19" spans="1:13" s="118" customFormat="1" ht="15" customHeight="1">
      <c r="A19" s="70" t="s">
        <v>41</v>
      </c>
      <c r="B19" s="70" t="s">
        <v>255</v>
      </c>
      <c r="C19" s="73" t="s">
        <v>261</v>
      </c>
      <c r="D19" s="113" t="s">
        <v>4</v>
      </c>
      <c r="E19" s="113" t="s">
        <v>8</v>
      </c>
      <c r="F19" s="114">
        <v>359.91</v>
      </c>
      <c r="G19" s="115">
        <f>'BDI DESONERADO - INS'!C27</f>
        <v>0.15279999999999999</v>
      </c>
      <c r="H19" s="114">
        <f t="shared" si="4"/>
        <v>414.9</v>
      </c>
      <c r="I19" s="166">
        <f>I22+I23</f>
        <v>3728</v>
      </c>
      <c r="J19" s="116">
        <f t="shared" si="5"/>
        <v>1341744.48</v>
      </c>
      <c r="K19" s="117">
        <f t="shared" si="6"/>
        <v>1546747.2</v>
      </c>
    </row>
    <row r="20" spans="1:13" s="118" customFormat="1" ht="15" customHeight="1">
      <c r="A20" s="70" t="s">
        <v>42</v>
      </c>
      <c r="B20" s="70" t="s">
        <v>256</v>
      </c>
      <c r="C20" s="73" t="s">
        <v>262</v>
      </c>
      <c r="D20" s="113" t="s">
        <v>4</v>
      </c>
      <c r="E20" s="113" t="s">
        <v>8</v>
      </c>
      <c r="F20" s="114">
        <v>517.77</v>
      </c>
      <c r="G20" s="115">
        <f>'BDI DESONERADO - INS'!C27</f>
        <v>0.15279999999999999</v>
      </c>
      <c r="H20" s="114">
        <f t="shared" si="4"/>
        <v>596.89</v>
      </c>
      <c r="I20" s="166">
        <f>I24+I25</f>
        <v>1755</v>
      </c>
      <c r="J20" s="116">
        <f t="shared" si="5"/>
        <v>908686.35</v>
      </c>
      <c r="K20" s="117">
        <f t="shared" si="6"/>
        <v>1047541.95</v>
      </c>
    </row>
    <row r="21" spans="1:13" s="118" customFormat="1" ht="24.95" customHeight="1">
      <c r="A21" s="70" t="s">
        <v>43</v>
      </c>
      <c r="B21" s="70" t="s">
        <v>275</v>
      </c>
      <c r="C21" s="73" t="s">
        <v>251</v>
      </c>
      <c r="D21" s="113" t="s">
        <v>4</v>
      </c>
      <c r="E21" s="113" t="s">
        <v>8</v>
      </c>
      <c r="F21" s="114">
        <v>427.97</v>
      </c>
      <c r="G21" s="115">
        <f>'BDI DESONERADO - INS'!C27</f>
        <v>0.15279999999999999</v>
      </c>
      <c r="H21" s="114">
        <f t="shared" si="4"/>
        <v>493.36</v>
      </c>
      <c r="I21" s="166">
        <f>'[7]NOVA ESTRUTURA DA IP'!$D$4</f>
        <v>2736</v>
      </c>
      <c r="J21" s="116">
        <f t="shared" si="5"/>
        <v>1170925.92</v>
      </c>
      <c r="K21" s="117">
        <f t="shared" si="6"/>
        <v>1349832.96</v>
      </c>
    </row>
    <row r="22" spans="1:13" s="118" customFormat="1" ht="24.95" customHeight="1">
      <c r="A22" s="70" t="s">
        <v>44</v>
      </c>
      <c r="B22" s="70" t="s">
        <v>274</v>
      </c>
      <c r="C22" s="73" t="s">
        <v>252</v>
      </c>
      <c r="D22" s="113" t="s">
        <v>4</v>
      </c>
      <c r="E22" s="113" t="s">
        <v>8</v>
      </c>
      <c r="F22" s="114">
        <v>473.74</v>
      </c>
      <c r="G22" s="115">
        <f>'BDI DESONERADO - INS'!C27</f>
        <v>0.15279999999999999</v>
      </c>
      <c r="H22" s="114">
        <f t="shared" si="4"/>
        <v>546.13</v>
      </c>
      <c r="I22" s="166">
        <f>'[7]NOVA ESTRUTURA DA IP'!$D$5</f>
        <v>380</v>
      </c>
      <c r="J22" s="116">
        <f t="shared" si="5"/>
        <v>180021.2</v>
      </c>
      <c r="K22" s="117">
        <f t="shared" si="6"/>
        <v>207529.4</v>
      </c>
    </row>
    <row r="23" spans="1:13" s="118" customFormat="1" ht="24.95" customHeight="1">
      <c r="A23" s="70" t="s">
        <v>45</v>
      </c>
      <c r="B23" s="70" t="s">
        <v>273</v>
      </c>
      <c r="C23" s="73" t="s">
        <v>253</v>
      </c>
      <c r="D23" s="113" t="s">
        <v>4</v>
      </c>
      <c r="E23" s="113" t="s">
        <v>8</v>
      </c>
      <c r="F23" s="114">
        <v>571.25</v>
      </c>
      <c r="G23" s="115">
        <f>'BDI DESONERADO - INS'!C27</f>
        <v>0.15279999999999999</v>
      </c>
      <c r="H23" s="114">
        <f t="shared" si="4"/>
        <v>658.54</v>
      </c>
      <c r="I23" s="166">
        <f>'[7]NOVA ESTRUTURA DA IP'!$D$6</f>
        <v>3348</v>
      </c>
      <c r="J23" s="116">
        <f t="shared" si="5"/>
        <v>1912545</v>
      </c>
      <c r="K23" s="117">
        <f t="shared" si="6"/>
        <v>2204791.92</v>
      </c>
      <c r="M23" s="180"/>
    </row>
    <row r="24" spans="1:13" s="118" customFormat="1" ht="24.95" customHeight="1">
      <c r="A24" s="70" t="s">
        <v>46</v>
      </c>
      <c r="B24" s="70" t="s">
        <v>272</v>
      </c>
      <c r="C24" s="73" t="s">
        <v>249</v>
      </c>
      <c r="D24" s="113" t="s">
        <v>4</v>
      </c>
      <c r="E24" s="113" t="s">
        <v>8</v>
      </c>
      <c r="F24" s="114">
        <v>771.74</v>
      </c>
      <c r="G24" s="115">
        <f>'BDI DESONERADO - INS'!C27</f>
        <v>0.15279999999999999</v>
      </c>
      <c r="H24" s="114">
        <f t="shared" si="4"/>
        <v>889.66</v>
      </c>
      <c r="I24" s="166">
        <f>'[7]NOVA ESTRUTURA DA IP'!$D$7</f>
        <v>1199</v>
      </c>
      <c r="J24" s="116">
        <f t="shared" si="5"/>
        <v>925316.26</v>
      </c>
      <c r="K24" s="117">
        <f t="shared" si="6"/>
        <v>1066702.3400000001</v>
      </c>
      <c r="L24" s="164"/>
      <c r="M24" s="181"/>
    </row>
    <row r="25" spans="1:13" s="118" customFormat="1" ht="24.95" customHeight="1">
      <c r="A25" s="70" t="s">
        <v>243</v>
      </c>
      <c r="B25" s="70" t="s">
        <v>271</v>
      </c>
      <c r="C25" s="73" t="s">
        <v>250</v>
      </c>
      <c r="D25" s="113" t="s">
        <v>4</v>
      </c>
      <c r="E25" s="113" t="s">
        <v>8</v>
      </c>
      <c r="F25" s="114">
        <v>896.43</v>
      </c>
      <c r="G25" s="115">
        <f>'BDI DESONERADO - INS'!C27</f>
        <v>0.15279999999999999</v>
      </c>
      <c r="H25" s="114">
        <f t="shared" si="4"/>
        <v>1033.4000000000001</v>
      </c>
      <c r="I25" s="166">
        <f>'[7]NOVA ESTRUTURA DA IP'!$D$8</f>
        <v>556</v>
      </c>
      <c r="J25" s="116">
        <f t="shared" si="5"/>
        <v>498415.08</v>
      </c>
      <c r="K25" s="117">
        <f t="shared" si="6"/>
        <v>574570.4</v>
      </c>
      <c r="L25" s="164"/>
    </row>
    <row r="26" spans="1:13" s="120" customFormat="1" ht="15.75">
      <c r="A26" s="192" t="s">
        <v>246</v>
      </c>
      <c r="B26" s="192"/>
      <c r="C26" s="192"/>
      <c r="D26" s="192"/>
      <c r="E26" s="192"/>
      <c r="F26" s="192"/>
      <c r="G26" s="192"/>
      <c r="H26" s="192"/>
      <c r="I26" s="192"/>
      <c r="J26" s="156">
        <f>J9+J5</f>
        <v>10069701.909999998</v>
      </c>
      <c r="K26" s="156">
        <f>K5+K9</f>
        <v>11737926.000000002</v>
      </c>
    </row>
    <row r="27" spans="1:13" s="123" customFormat="1">
      <c r="A27" s="127"/>
      <c r="B27" s="128"/>
      <c r="C27" s="131"/>
      <c r="D27" s="129"/>
      <c r="E27" s="129"/>
      <c r="F27" s="129"/>
      <c r="G27" s="130"/>
      <c r="H27" s="129"/>
      <c r="I27" s="129"/>
      <c r="J27" s="127"/>
      <c r="K27" s="122"/>
    </row>
    <row r="28" spans="1:13" s="123" customFormat="1">
      <c r="A28" s="127"/>
      <c r="B28" s="128"/>
      <c r="C28" s="131"/>
      <c r="D28" s="129"/>
      <c r="E28" s="129"/>
      <c r="F28" s="129"/>
      <c r="G28" s="179"/>
      <c r="H28" s="129"/>
      <c r="I28" s="129"/>
      <c r="J28" s="127"/>
      <c r="K28" s="122"/>
    </row>
    <row r="29" spans="1:13" s="123" customFormat="1">
      <c r="A29" s="127"/>
      <c r="B29" s="128"/>
      <c r="C29" s="131"/>
      <c r="D29" s="129"/>
      <c r="E29" s="129"/>
      <c r="F29" s="129"/>
      <c r="G29" s="130"/>
      <c r="H29" s="129"/>
      <c r="I29" s="129"/>
      <c r="J29" s="127"/>
      <c r="K29" s="122"/>
    </row>
    <row r="30" spans="1:13" s="123" customFormat="1">
      <c r="A30" s="127"/>
      <c r="B30" s="128"/>
      <c r="C30" s="131"/>
      <c r="D30" s="129"/>
      <c r="E30" s="129"/>
      <c r="F30" s="129"/>
      <c r="G30" s="130"/>
      <c r="H30" s="129"/>
      <c r="I30" s="129"/>
      <c r="J30" s="127"/>
      <c r="K30" s="122"/>
    </row>
    <row r="31" spans="1:13" s="123" customFormat="1">
      <c r="A31" s="127"/>
      <c r="B31" s="128"/>
      <c r="C31" s="131"/>
      <c r="D31" s="129"/>
      <c r="E31" s="129"/>
      <c r="F31" s="129"/>
      <c r="G31" s="130"/>
      <c r="H31" s="129"/>
      <c r="I31" s="129"/>
      <c r="J31" s="127"/>
      <c r="K31" s="122"/>
    </row>
    <row r="32" spans="1:13" s="123" customFormat="1">
      <c r="A32" s="127"/>
      <c r="B32" s="128"/>
      <c r="C32" s="131"/>
      <c r="D32" s="129"/>
      <c r="E32" s="129"/>
      <c r="F32" s="129"/>
      <c r="G32" s="130"/>
      <c r="H32" s="129"/>
      <c r="I32" s="129"/>
      <c r="J32" s="127"/>
      <c r="K32" s="122"/>
    </row>
    <row r="33" spans="1:11" s="123" customFormat="1">
      <c r="A33" s="127"/>
      <c r="B33" s="128"/>
      <c r="C33" s="131"/>
      <c r="D33" s="129"/>
      <c r="E33" s="129"/>
      <c r="F33" s="129"/>
      <c r="G33" s="130"/>
      <c r="H33" s="129"/>
      <c r="I33" s="129"/>
      <c r="J33" s="127"/>
      <c r="K33" s="122"/>
    </row>
    <row r="34" spans="1:11" s="123" customFormat="1">
      <c r="A34" s="127"/>
      <c r="B34" s="128"/>
      <c r="C34" s="131"/>
      <c r="D34" s="129"/>
      <c r="E34" s="129"/>
      <c r="F34" s="129"/>
      <c r="G34" s="130"/>
      <c r="H34" s="129"/>
      <c r="I34" s="129"/>
      <c r="J34" s="127"/>
      <c r="K34" s="122"/>
    </row>
    <row r="35" spans="1:11" s="123" customFormat="1">
      <c r="A35" s="127"/>
      <c r="B35" s="128"/>
      <c r="C35" s="131"/>
      <c r="D35" s="129"/>
      <c r="E35" s="129"/>
      <c r="F35" s="129"/>
      <c r="G35" s="130"/>
      <c r="H35" s="129"/>
      <c r="I35" s="129"/>
      <c r="J35" s="127"/>
      <c r="K35" s="122"/>
    </row>
    <row r="36" spans="1:11" s="123" customFormat="1">
      <c r="A36" s="127"/>
      <c r="B36" s="128"/>
      <c r="C36" s="131"/>
      <c r="D36" s="129"/>
      <c r="E36" s="129"/>
      <c r="F36" s="129"/>
      <c r="G36" s="130"/>
      <c r="H36" s="129"/>
      <c r="I36" s="129"/>
      <c r="J36" s="127"/>
      <c r="K36" s="122"/>
    </row>
    <row r="37" spans="1:11" s="123" customFormat="1">
      <c r="A37" s="127"/>
      <c r="B37" s="128"/>
      <c r="C37" s="131"/>
      <c r="D37" s="129"/>
      <c r="E37" s="129"/>
      <c r="F37" s="129"/>
      <c r="G37" s="130"/>
      <c r="H37" s="129"/>
      <c r="I37" s="129"/>
      <c r="J37" s="127"/>
      <c r="K37" s="122"/>
    </row>
    <row r="38" spans="1:11" s="123" customFormat="1">
      <c r="A38" s="127"/>
      <c r="B38" s="128"/>
      <c r="C38" s="131"/>
      <c r="D38" s="129"/>
      <c r="E38" s="129"/>
      <c r="F38" s="129"/>
      <c r="G38" s="130"/>
      <c r="H38" s="129"/>
      <c r="I38" s="129"/>
      <c r="J38" s="127"/>
      <c r="K38" s="122"/>
    </row>
    <row r="39" spans="1:11" s="123" customFormat="1">
      <c r="A39" s="127"/>
      <c r="B39" s="128"/>
      <c r="C39" s="131"/>
      <c r="D39" s="129"/>
      <c r="E39" s="129"/>
      <c r="F39" s="129"/>
      <c r="G39" s="130"/>
      <c r="H39" s="129"/>
      <c r="I39" s="129"/>
      <c r="J39" s="127"/>
      <c r="K39" s="122"/>
    </row>
    <row r="40" spans="1:11" s="123" customFormat="1">
      <c r="A40" s="127"/>
      <c r="B40" s="128"/>
      <c r="C40" s="131"/>
      <c r="D40" s="129"/>
      <c r="E40" s="129"/>
      <c r="F40" s="129"/>
      <c r="G40" s="130"/>
      <c r="H40" s="129"/>
      <c r="I40" s="129"/>
      <c r="J40" s="127"/>
      <c r="K40" s="122"/>
    </row>
    <row r="41" spans="1:11" s="123" customFormat="1">
      <c r="A41" s="127"/>
      <c r="B41" s="128"/>
      <c r="C41" s="131"/>
      <c r="D41" s="129"/>
      <c r="E41" s="129"/>
      <c r="F41" s="129"/>
      <c r="G41" s="130"/>
      <c r="H41" s="129"/>
      <c r="I41" s="129"/>
      <c r="J41" s="127"/>
      <c r="K41" s="122"/>
    </row>
    <row r="42" spans="1:11" s="123" customFormat="1">
      <c r="A42" s="127"/>
      <c r="B42" s="128"/>
      <c r="C42" s="131"/>
      <c r="D42" s="129"/>
      <c r="E42" s="129"/>
      <c r="F42" s="129"/>
      <c r="G42" s="130"/>
      <c r="H42" s="129"/>
      <c r="I42" s="129"/>
      <c r="J42" s="127"/>
      <c r="K42" s="122"/>
    </row>
    <row r="43" spans="1:11" s="123" customFormat="1">
      <c r="A43" s="127"/>
      <c r="B43" s="128"/>
      <c r="C43" s="131"/>
      <c r="D43" s="129"/>
      <c r="E43" s="129"/>
      <c r="F43" s="129"/>
      <c r="G43" s="130"/>
      <c r="H43" s="129"/>
      <c r="I43" s="129"/>
      <c r="J43" s="127"/>
      <c r="K43" s="122"/>
    </row>
    <row r="44" spans="1:11" s="123" customFormat="1">
      <c r="A44" s="127"/>
      <c r="B44" s="128"/>
      <c r="C44" s="131"/>
      <c r="D44" s="129"/>
      <c r="E44" s="129"/>
      <c r="F44" s="129"/>
      <c r="G44" s="130"/>
      <c r="H44" s="129"/>
      <c r="I44" s="129"/>
      <c r="J44" s="127"/>
      <c r="K44" s="122"/>
    </row>
    <row r="45" spans="1:11" s="123" customFormat="1">
      <c r="A45" s="127"/>
      <c r="B45" s="128"/>
      <c r="C45" s="131"/>
      <c r="D45" s="129"/>
      <c r="E45" s="129"/>
      <c r="F45" s="129"/>
      <c r="G45" s="130"/>
      <c r="H45" s="129"/>
      <c r="I45" s="129"/>
      <c r="J45" s="127"/>
      <c r="K45" s="122"/>
    </row>
    <row r="46" spans="1:11" s="123" customFormat="1">
      <c r="A46" s="127"/>
      <c r="B46" s="128"/>
      <c r="C46" s="131"/>
      <c r="D46" s="129"/>
      <c r="E46" s="129"/>
      <c r="F46" s="129"/>
      <c r="G46" s="130"/>
      <c r="H46" s="129"/>
      <c r="I46" s="129"/>
      <c r="J46" s="127"/>
      <c r="K46" s="122"/>
    </row>
    <row r="47" spans="1:11" s="123" customFormat="1">
      <c r="A47" s="127"/>
      <c r="B47" s="128"/>
      <c r="C47" s="131"/>
      <c r="D47" s="129"/>
      <c r="E47" s="129"/>
      <c r="F47" s="129"/>
      <c r="G47" s="130"/>
      <c r="H47" s="129"/>
      <c r="I47" s="129"/>
      <c r="J47" s="127"/>
      <c r="K47" s="122"/>
    </row>
    <row r="48" spans="1:11" s="123" customFormat="1">
      <c r="A48" s="127"/>
      <c r="B48" s="128"/>
      <c r="C48" s="131"/>
      <c r="D48" s="129"/>
      <c r="E48" s="129"/>
      <c r="F48" s="129"/>
      <c r="G48" s="130"/>
      <c r="H48" s="129"/>
      <c r="I48" s="129"/>
      <c r="J48" s="127"/>
      <c r="K48" s="122"/>
    </row>
    <row r="49" spans="1:11" s="123" customFormat="1">
      <c r="A49" s="127"/>
      <c r="B49" s="128"/>
      <c r="C49" s="131"/>
      <c r="D49" s="129"/>
      <c r="E49" s="129"/>
      <c r="F49" s="129"/>
      <c r="G49" s="130"/>
      <c r="H49" s="129"/>
      <c r="I49" s="129"/>
      <c r="J49" s="127"/>
      <c r="K49" s="122"/>
    </row>
    <row r="50" spans="1:11" s="123" customFormat="1">
      <c r="A50" s="127"/>
      <c r="B50" s="128"/>
      <c r="C50" s="131"/>
      <c r="D50" s="129"/>
      <c r="E50" s="129"/>
      <c r="F50" s="129"/>
      <c r="G50" s="130"/>
      <c r="H50" s="129"/>
      <c r="I50" s="129"/>
      <c r="J50" s="127"/>
      <c r="K50" s="122"/>
    </row>
    <row r="51" spans="1:11" s="123" customFormat="1">
      <c r="A51" s="127"/>
      <c r="B51" s="128"/>
      <c r="C51" s="131"/>
      <c r="D51" s="129"/>
      <c r="E51" s="129"/>
      <c r="F51" s="129"/>
      <c r="G51" s="130"/>
      <c r="H51" s="129"/>
      <c r="I51" s="129"/>
      <c r="J51" s="127"/>
      <c r="K51" s="122"/>
    </row>
    <row r="52" spans="1:11" s="123" customFormat="1">
      <c r="A52" s="127"/>
      <c r="B52" s="128"/>
      <c r="C52" s="131"/>
      <c r="D52" s="129"/>
      <c r="E52" s="129"/>
      <c r="F52" s="129"/>
      <c r="G52" s="130"/>
      <c r="H52" s="129"/>
      <c r="I52" s="129"/>
      <c r="J52" s="127"/>
      <c r="K52" s="122"/>
    </row>
    <row r="53" spans="1:11" s="123" customFormat="1">
      <c r="A53" s="127"/>
      <c r="B53" s="128"/>
      <c r="C53" s="131"/>
      <c r="D53" s="129"/>
      <c r="E53" s="129"/>
      <c r="F53" s="129"/>
      <c r="G53" s="130"/>
      <c r="H53" s="129"/>
      <c r="I53" s="129"/>
      <c r="J53" s="127"/>
      <c r="K53" s="122"/>
    </row>
    <row r="54" spans="1:11" s="123" customFormat="1">
      <c r="A54" s="127"/>
      <c r="B54" s="128"/>
      <c r="C54" s="131"/>
      <c r="D54" s="129"/>
      <c r="E54" s="129"/>
      <c r="F54" s="129"/>
      <c r="G54" s="130"/>
      <c r="H54" s="129"/>
      <c r="I54" s="129"/>
      <c r="J54" s="127"/>
      <c r="K54" s="122"/>
    </row>
    <row r="55" spans="1:11" s="123" customFormat="1">
      <c r="A55" s="127"/>
      <c r="B55" s="128"/>
      <c r="C55" s="131"/>
      <c r="D55" s="129"/>
      <c r="E55" s="129"/>
      <c r="F55" s="129"/>
      <c r="G55" s="130"/>
      <c r="H55" s="129"/>
      <c r="I55" s="129"/>
      <c r="J55" s="127"/>
      <c r="K55" s="122"/>
    </row>
    <row r="56" spans="1:11" s="123" customFormat="1">
      <c r="A56" s="127"/>
      <c r="B56" s="128"/>
      <c r="C56" s="131"/>
      <c r="D56" s="129"/>
      <c r="E56" s="129"/>
      <c r="F56" s="129"/>
      <c r="G56" s="130"/>
      <c r="H56" s="129"/>
      <c r="I56" s="129"/>
      <c r="J56" s="127"/>
      <c r="K56" s="122"/>
    </row>
    <row r="57" spans="1:11" s="123" customFormat="1">
      <c r="A57" s="127"/>
      <c r="B57" s="128"/>
      <c r="C57" s="131"/>
      <c r="D57" s="129"/>
      <c r="E57" s="129"/>
      <c r="F57" s="129"/>
      <c r="G57" s="130"/>
      <c r="H57" s="129"/>
      <c r="I57" s="129"/>
      <c r="J57" s="127"/>
      <c r="K57" s="122"/>
    </row>
    <row r="58" spans="1:11" s="123" customFormat="1">
      <c r="A58" s="127"/>
      <c r="B58" s="128"/>
      <c r="C58" s="131"/>
      <c r="D58" s="129"/>
      <c r="E58" s="129"/>
      <c r="F58" s="129"/>
      <c r="G58" s="130"/>
      <c r="H58" s="129"/>
      <c r="I58" s="129"/>
      <c r="J58" s="127"/>
      <c r="K58" s="122"/>
    </row>
    <row r="59" spans="1:11" s="123" customFormat="1">
      <c r="A59" s="127"/>
      <c r="B59" s="128"/>
      <c r="C59" s="131"/>
      <c r="D59" s="129"/>
      <c r="E59" s="129"/>
      <c r="F59" s="129"/>
      <c r="G59" s="130"/>
      <c r="H59" s="129"/>
      <c r="I59" s="129"/>
      <c r="J59" s="127"/>
      <c r="K59" s="122"/>
    </row>
    <row r="60" spans="1:11" s="123" customFormat="1">
      <c r="A60" s="127"/>
      <c r="B60" s="128"/>
      <c r="C60" s="131"/>
      <c r="D60" s="129"/>
      <c r="E60" s="129"/>
      <c r="F60" s="129"/>
      <c r="G60" s="130"/>
      <c r="H60" s="129"/>
      <c r="I60" s="129"/>
      <c r="J60" s="127"/>
      <c r="K60" s="122"/>
    </row>
    <row r="61" spans="1:11" s="123" customFormat="1">
      <c r="A61" s="127"/>
      <c r="B61" s="128"/>
      <c r="C61" s="131"/>
      <c r="D61" s="129"/>
      <c r="E61" s="129"/>
      <c r="F61" s="129"/>
      <c r="G61" s="130"/>
      <c r="H61" s="129"/>
      <c r="I61" s="129"/>
      <c r="J61" s="127"/>
      <c r="K61" s="122"/>
    </row>
    <row r="62" spans="1:11" s="123" customFormat="1">
      <c r="A62" s="127"/>
      <c r="B62" s="128"/>
      <c r="C62" s="131"/>
      <c r="D62" s="129"/>
      <c r="E62" s="129"/>
      <c r="F62" s="129"/>
      <c r="G62" s="130"/>
      <c r="H62" s="129"/>
      <c r="I62" s="129"/>
      <c r="J62" s="127"/>
      <c r="K62" s="122"/>
    </row>
    <row r="63" spans="1:11" s="123" customFormat="1">
      <c r="A63" s="127"/>
      <c r="B63" s="128"/>
      <c r="C63" s="131"/>
      <c r="D63" s="129"/>
      <c r="E63" s="129"/>
      <c r="F63" s="129"/>
      <c r="G63" s="130"/>
      <c r="H63" s="129"/>
      <c r="I63" s="129"/>
      <c r="J63" s="127"/>
      <c r="K63" s="122"/>
    </row>
    <row r="64" spans="1:11" s="123" customFormat="1">
      <c r="A64" s="127"/>
      <c r="B64" s="128"/>
      <c r="C64" s="131"/>
      <c r="D64" s="129"/>
      <c r="E64" s="129"/>
      <c r="F64" s="129"/>
      <c r="G64" s="130"/>
      <c r="H64" s="129"/>
      <c r="I64" s="129"/>
      <c r="J64" s="127"/>
      <c r="K64" s="122"/>
    </row>
    <row r="65" spans="1:11" s="123" customFormat="1">
      <c r="A65" s="127"/>
      <c r="B65" s="128"/>
      <c r="C65" s="131"/>
      <c r="D65" s="129"/>
      <c r="E65" s="129"/>
      <c r="F65" s="129"/>
      <c r="G65" s="130"/>
      <c r="H65" s="129"/>
      <c r="I65" s="129"/>
      <c r="J65" s="127"/>
      <c r="K65" s="122"/>
    </row>
    <row r="66" spans="1:11" s="123" customFormat="1">
      <c r="A66" s="127"/>
      <c r="B66" s="128"/>
      <c r="C66" s="131"/>
      <c r="D66" s="129"/>
      <c r="E66" s="129"/>
      <c r="F66" s="129"/>
      <c r="G66" s="130"/>
      <c r="H66" s="129"/>
      <c r="I66" s="129"/>
      <c r="J66" s="127"/>
      <c r="K66" s="122"/>
    </row>
    <row r="67" spans="1:11" s="123" customFormat="1">
      <c r="A67" s="127"/>
      <c r="B67" s="128"/>
      <c r="C67" s="131"/>
      <c r="D67" s="129"/>
      <c r="E67" s="129"/>
      <c r="F67" s="129"/>
      <c r="G67" s="130"/>
      <c r="H67" s="129"/>
      <c r="I67" s="129"/>
      <c r="J67" s="127"/>
      <c r="K67" s="122"/>
    </row>
    <row r="68" spans="1:11" s="123" customFormat="1">
      <c r="A68" s="127"/>
      <c r="B68" s="128"/>
      <c r="C68" s="131"/>
      <c r="D68" s="129"/>
      <c r="E68" s="129"/>
      <c r="F68" s="129"/>
      <c r="G68" s="130"/>
      <c r="H68" s="129"/>
      <c r="I68" s="129"/>
      <c r="J68" s="127"/>
      <c r="K68" s="122"/>
    </row>
    <row r="69" spans="1:11" s="123" customFormat="1">
      <c r="A69" s="127"/>
      <c r="B69" s="128"/>
      <c r="C69" s="131"/>
      <c r="D69" s="129"/>
      <c r="E69" s="129"/>
      <c r="F69" s="129"/>
      <c r="G69" s="130"/>
      <c r="H69" s="129"/>
      <c r="I69" s="129"/>
      <c r="J69" s="127"/>
      <c r="K69" s="122"/>
    </row>
    <row r="70" spans="1:11" s="123" customFormat="1">
      <c r="A70" s="127"/>
      <c r="B70" s="128"/>
      <c r="C70" s="131"/>
      <c r="D70" s="129"/>
      <c r="E70" s="129"/>
      <c r="F70" s="129"/>
      <c r="G70" s="130"/>
      <c r="H70" s="129"/>
      <c r="I70" s="129"/>
      <c r="J70" s="127"/>
      <c r="K70" s="122"/>
    </row>
    <row r="71" spans="1:11" s="123" customFormat="1">
      <c r="A71" s="127"/>
      <c r="B71" s="128"/>
      <c r="C71" s="131"/>
      <c r="D71" s="129"/>
      <c r="E71" s="129"/>
      <c r="F71" s="129"/>
      <c r="G71" s="130"/>
      <c r="H71" s="129"/>
      <c r="I71" s="129"/>
      <c r="J71" s="127"/>
      <c r="K71" s="122"/>
    </row>
    <row r="72" spans="1:11" s="123" customFormat="1">
      <c r="A72" s="127"/>
      <c r="B72" s="128"/>
      <c r="C72" s="131"/>
      <c r="D72" s="129"/>
      <c r="E72" s="129"/>
      <c r="F72" s="129"/>
      <c r="G72" s="130"/>
      <c r="H72" s="129"/>
      <c r="I72" s="129"/>
      <c r="J72" s="127"/>
      <c r="K72" s="122"/>
    </row>
    <row r="73" spans="1:11" s="123" customFormat="1">
      <c r="A73" s="127"/>
      <c r="B73" s="128"/>
      <c r="C73" s="131"/>
      <c r="D73" s="129"/>
      <c r="E73" s="129"/>
      <c r="F73" s="129"/>
      <c r="G73" s="130"/>
      <c r="H73" s="129"/>
      <c r="I73" s="129"/>
      <c r="J73" s="127"/>
      <c r="K73" s="122"/>
    </row>
    <row r="74" spans="1:11" s="123" customFormat="1">
      <c r="A74" s="127"/>
      <c r="B74" s="128"/>
      <c r="C74" s="131"/>
      <c r="D74" s="129"/>
      <c r="E74" s="129"/>
      <c r="F74" s="129"/>
      <c r="G74" s="130"/>
      <c r="H74" s="129"/>
      <c r="I74" s="129"/>
      <c r="J74" s="127"/>
      <c r="K74" s="122"/>
    </row>
    <row r="75" spans="1:11" s="123" customFormat="1">
      <c r="A75" s="127"/>
      <c r="B75" s="128"/>
      <c r="C75" s="131"/>
      <c r="D75" s="129"/>
      <c r="E75" s="129"/>
      <c r="F75" s="129"/>
      <c r="G75" s="130"/>
      <c r="H75" s="129"/>
      <c r="I75" s="129"/>
      <c r="J75" s="127"/>
      <c r="K75" s="122"/>
    </row>
    <row r="76" spans="1:11" s="123" customFormat="1">
      <c r="A76" s="127"/>
      <c r="B76" s="128"/>
      <c r="C76" s="131"/>
      <c r="D76" s="129"/>
      <c r="E76" s="129"/>
      <c r="F76" s="129"/>
      <c r="G76" s="130"/>
      <c r="H76" s="129"/>
      <c r="I76" s="129"/>
      <c r="J76" s="127"/>
      <c r="K76" s="122"/>
    </row>
    <row r="77" spans="1:11" s="123" customFormat="1">
      <c r="A77" s="127"/>
      <c r="B77" s="128"/>
      <c r="C77" s="131"/>
      <c r="D77" s="129"/>
      <c r="E77" s="129"/>
      <c r="F77" s="129"/>
      <c r="G77" s="130"/>
      <c r="H77" s="129"/>
      <c r="I77" s="129"/>
      <c r="J77" s="127"/>
      <c r="K77" s="122"/>
    </row>
    <row r="78" spans="1:11" s="123" customFormat="1">
      <c r="A78" s="127"/>
      <c r="B78" s="128"/>
      <c r="C78" s="131"/>
      <c r="D78" s="129"/>
      <c r="E78" s="129"/>
      <c r="F78" s="129"/>
      <c r="G78" s="130"/>
      <c r="H78" s="129"/>
      <c r="I78" s="129"/>
      <c r="J78" s="127"/>
      <c r="K78" s="122"/>
    </row>
    <row r="79" spans="1:11" s="123" customFormat="1">
      <c r="A79" s="127"/>
      <c r="B79" s="128"/>
      <c r="C79" s="131"/>
      <c r="D79" s="129"/>
      <c r="E79" s="129"/>
      <c r="F79" s="129"/>
      <c r="G79" s="130"/>
      <c r="H79" s="129"/>
      <c r="I79" s="129"/>
      <c r="J79" s="127"/>
      <c r="K79" s="122"/>
    </row>
    <row r="80" spans="1:11" s="123" customFormat="1">
      <c r="A80" s="127"/>
      <c r="B80" s="128"/>
      <c r="C80" s="131"/>
      <c r="D80" s="129"/>
      <c r="E80" s="129"/>
      <c r="F80" s="129"/>
      <c r="G80" s="130"/>
      <c r="H80" s="129"/>
      <c r="I80" s="129"/>
      <c r="J80" s="127"/>
      <c r="K80" s="122"/>
    </row>
    <row r="81" spans="1:11" s="123" customFormat="1">
      <c r="A81" s="127"/>
      <c r="B81" s="128"/>
      <c r="C81" s="131"/>
      <c r="D81" s="129"/>
      <c r="E81" s="129"/>
      <c r="F81" s="129"/>
      <c r="G81" s="130"/>
      <c r="H81" s="129"/>
      <c r="I81" s="129"/>
      <c r="J81" s="127"/>
      <c r="K81" s="122"/>
    </row>
    <row r="82" spans="1:11" s="123" customFormat="1">
      <c r="A82" s="127"/>
      <c r="B82" s="128"/>
      <c r="C82" s="131"/>
      <c r="D82" s="129"/>
      <c r="E82" s="129"/>
      <c r="F82" s="129"/>
      <c r="G82" s="130"/>
      <c r="H82" s="129"/>
      <c r="I82" s="129"/>
      <c r="J82" s="127"/>
      <c r="K82" s="122"/>
    </row>
    <row r="83" spans="1:11" s="123" customFormat="1">
      <c r="A83" s="127"/>
      <c r="B83" s="128"/>
      <c r="C83" s="131"/>
      <c r="D83" s="129"/>
      <c r="E83" s="129"/>
      <c r="F83" s="129"/>
      <c r="G83" s="130"/>
      <c r="H83" s="129"/>
      <c r="I83" s="129"/>
      <c r="J83" s="127"/>
      <c r="K83" s="122"/>
    </row>
    <row r="84" spans="1:11" s="123" customFormat="1">
      <c r="A84" s="127"/>
      <c r="B84" s="128"/>
      <c r="C84" s="131"/>
      <c r="D84" s="129"/>
      <c r="E84" s="129"/>
      <c r="F84" s="129"/>
      <c r="G84" s="130"/>
      <c r="H84" s="129"/>
      <c r="I84" s="129"/>
      <c r="J84" s="127"/>
      <c r="K84" s="122"/>
    </row>
    <row r="85" spans="1:11" s="123" customFormat="1">
      <c r="A85" s="127"/>
      <c r="B85" s="128"/>
      <c r="C85" s="131"/>
      <c r="D85" s="129"/>
      <c r="E85" s="129"/>
      <c r="F85" s="129"/>
      <c r="G85" s="130"/>
      <c r="H85" s="129"/>
      <c r="I85" s="129"/>
      <c r="J85" s="127"/>
      <c r="K85" s="122"/>
    </row>
    <row r="86" spans="1:11" s="123" customFormat="1">
      <c r="A86" s="127"/>
      <c r="B86" s="128"/>
      <c r="C86" s="131"/>
      <c r="D86" s="129"/>
      <c r="E86" s="129"/>
      <c r="F86" s="129"/>
      <c r="G86" s="130"/>
      <c r="H86" s="129"/>
      <c r="I86" s="129"/>
      <c r="J86" s="127"/>
      <c r="K86" s="122"/>
    </row>
    <row r="87" spans="1:11" s="123" customFormat="1">
      <c r="A87" s="127"/>
      <c r="B87" s="128"/>
      <c r="C87" s="131"/>
      <c r="D87" s="129"/>
      <c r="E87" s="129"/>
      <c r="F87" s="129"/>
      <c r="G87" s="130"/>
      <c r="H87" s="129"/>
      <c r="I87" s="129"/>
      <c r="J87" s="127"/>
      <c r="K87" s="122"/>
    </row>
    <row r="88" spans="1:11" s="123" customFormat="1">
      <c r="A88" s="127"/>
      <c r="B88" s="128"/>
      <c r="C88" s="131"/>
      <c r="D88" s="129"/>
      <c r="E88" s="129"/>
      <c r="F88" s="129"/>
      <c r="G88" s="130"/>
      <c r="H88" s="129"/>
      <c r="I88" s="129"/>
      <c r="J88" s="127"/>
      <c r="K88" s="122"/>
    </row>
    <row r="89" spans="1:11" s="123" customFormat="1">
      <c r="A89" s="127"/>
      <c r="B89" s="128"/>
      <c r="C89" s="131"/>
      <c r="D89" s="129"/>
      <c r="E89" s="129"/>
      <c r="F89" s="129"/>
      <c r="G89" s="130"/>
      <c r="H89" s="129"/>
      <c r="I89" s="129"/>
      <c r="J89" s="127"/>
      <c r="K89" s="122"/>
    </row>
    <row r="90" spans="1:11" s="123" customFormat="1">
      <c r="A90" s="127"/>
      <c r="B90" s="128"/>
      <c r="C90" s="131"/>
      <c r="D90" s="129"/>
      <c r="E90" s="129"/>
      <c r="F90" s="129"/>
      <c r="G90" s="130"/>
      <c r="H90" s="129"/>
      <c r="I90" s="129"/>
      <c r="J90" s="127"/>
      <c r="K90" s="122"/>
    </row>
    <row r="91" spans="1:11" s="123" customFormat="1">
      <c r="A91" s="127"/>
      <c r="B91" s="128"/>
      <c r="C91" s="131"/>
      <c r="D91" s="129"/>
      <c r="E91" s="129"/>
      <c r="F91" s="129"/>
      <c r="G91" s="130"/>
      <c r="H91" s="129"/>
      <c r="I91" s="129"/>
      <c r="J91" s="127"/>
      <c r="K91" s="122"/>
    </row>
    <row r="92" spans="1:11" s="123" customFormat="1">
      <c r="A92" s="127"/>
      <c r="B92" s="128"/>
      <c r="C92" s="131"/>
      <c r="D92" s="129"/>
      <c r="E92" s="129"/>
      <c r="F92" s="129"/>
      <c r="G92" s="130"/>
      <c r="H92" s="129"/>
      <c r="I92" s="129"/>
      <c r="J92" s="127"/>
      <c r="K92" s="122"/>
    </row>
    <row r="93" spans="1:11" s="123" customFormat="1">
      <c r="A93" s="127"/>
      <c r="B93" s="128"/>
      <c r="C93" s="131"/>
      <c r="D93" s="129"/>
      <c r="E93" s="129"/>
      <c r="F93" s="129"/>
      <c r="G93" s="130"/>
      <c r="H93" s="129"/>
      <c r="I93" s="129"/>
      <c r="J93" s="127"/>
      <c r="K93" s="122"/>
    </row>
    <row r="94" spans="1:11" s="123" customFormat="1">
      <c r="A94" s="127"/>
      <c r="B94" s="128"/>
      <c r="C94" s="131"/>
      <c r="D94" s="129"/>
      <c r="E94" s="129"/>
      <c r="F94" s="129"/>
      <c r="G94" s="130"/>
      <c r="H94" s="129"/>
      <c r="I94" s="129"/>
      <c r="J94" s="127"/>
      <c r="K94" s="122"/>
    </row>
    <row r="95" spans="1:11" s="123" customFormat="1">
      <c r="A95" s="127"/>
      <c r="B95" s="128"/>
      <c r="C95" s="131"/>
      <c r="D95" s="129"/>
      <c r="E95" s="129"/>
      <c r="F95" s="129"/>
      <c r="G95" s="130"/>
      <c r="H95" s="129"/>
      <c r="I95" s="129"/>
      <c r="J95" s="127"/>
      <c r="K95" s="122"/>
    </row>
    <row r="96" spans="1:11" s="123" customFormat="1">
      <c r="A96" s="127"/>
      <c r="B96" s="128"/>
      <c r="C96" s="131"/>
      <c r="D96" s="129"/>
      <c r="E96" s="129"/>
      <c r="F96" s="129"/>
      <c r="G96" s="130"/>
      <c r="H96" s="129"/>
      <c r="I96" s="129"/>
      <c r="J96" s="127"/>
      <c r="K96" s="122"/>
    </row>
    <row r="97" spans="1:11" s="123" customFormat="1">
      <c r="A97" s="127"/>
      <c r="B97" s="128"/>
      <c r="C97" s="131"/>
      <c r="D97" s="129"/>
      <c r="E97" s="129"/>
      <c r="F97" s="129"/>
      <c r="G97" s="130"/>
      <c r="H97" s="129"/>
      <c r="I97" s="129"/>
      <c r="J97" s="127"/>
      <c r="K97" s="122"/>
    </row>
  </sheetData>
  <mergeCells count="17">
    <mergeCell ref="A26:I26"/>
    <mergeCell ref="B5:C5"/>
    <mergeCell ref="B9:C9"/>
    <mergeCell ref="J3:J4"/>
    <mergeCell ref="E3:E4"/>
    <mergeCell ref="F3:F4"/>
    <mergeCell ref="H3:H4"/>
    <mergeCell ref="A3:A4"/>
    <mergeCell ref="B3:B4"/>
    <mergeCell ref="C3:C4"/>
    <mergeCell ref="D3:D4"/>
    <mergeCell ref="D1:K2"/>
    <mergeCell ref="K3:K4"/>
    <mergeCell ref="I3:I4"/>
    <mergeCell ref="A1:C1"/>
    <mergeCell ref="A2:C2"/>
    <mergeCell ref="G3:G4"/>
  </mergeCells>
  <phoneticPr fontId="7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4"/>
  <sheetViews>
    <sheetView workbookViewId="0">
      <selection sqref="A1:Q7"/>
    </sheetView>
  </sheetViews>
  <sheetFormatPr defaultColWidth="8.5703125" defaultRowHeight="15"/>
  <cols>
    <col min="1" max="1" width="5.85546875" style="163" customWidth="1"/>
    <col min="2" max="2" width="16.42578125" style="163" customWidth="1"/>
    <col min="3" max="3" width="6.140625" style="163" customWidth="1"/>
    <col min="4" max="5" width="14.42578125" style="163" bestFit="1" customWidth="1"/>
    <col min="6" max="15" width="14.42578125" style="163" customWidth="1"/>
    <col min="16" max="16" width="8.140625" style="163" bestFit="1" customWidth="1"/>
    <col min="17" max="17" width="14.42578125" style="163" bestFit="1" customWidth="1"/>
    <col min="18" max="16384" width="8.5703125" style="158"/>
  </cols>
  <sheetData>
    <row r="1" spans="1:21">
      <c r="A1" s="205" t="s">
        <v>268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</row>
    <row r="2" spans="1:2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</row>
    <row r="3" spans="1:2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</row>
    <row r="4" spans="1:21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</row>
    <row r="5" spans="1:21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</row>
    <row r="6" spans="1:21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</row>
    <row r="7" spans="1:21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</row>
    <row r="8" spans="1:21" ht="16.5">
      <c r="A8" s="192" t="s">
        <v>28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59"/>
      <c r="S8" s="159"/>
      <c r="T8" s="159"/>
      <c r="U8" s="159"/>
    </row>
    <row r="9" spans="1:21" ht="16.5">
      <c r="A9" s="157" t="s">
        <v>1</v>
      </c>
      <c r="B9" s="157" t="s">
        <v>15</v>
      </c>
      <c r="C9" s="157"/>
      <c r="D9" s="157" t="s">
        <v>26</v>
      </c>
      <c r="E9" s="157" t="s">
        <v>27</v>
      </c>
      <c r="F9" s="157" t="s">
        <v>49</v>
      </c>
      <c r="G9" s="157" t="s">
        <v>50</v>
      </c>
      <c r="H9" s="157" t="s">
        <v>51</v>
      </c>
      <c r="I9" s="157" t="s">
        <v>52</v>
      </c>
      <c r="J9" s="157" t="s">
        <v>53</v>
      </c>
      <c r="K9" s="157" t="s">
        <v>54</v>
      </c>
      <c r="L9" s="157" t="s">
        <v>55</v>
      </c>
      <c r="M9" s="157" t="s">
        <v>56</v>
      </c>
      <c r="N9" s="157" t="s">
        <v>57</v>
      </c>
      <c r="O9" s="157" t="s">
        <v>58</v>
      </c>
      <c r="P9" s="157"/>
      <c r="Q9" s="157" t="s">
        <v>0</v>
      </c>
      <c r="R9" s="159"/>
      <c r="S9" s="159"/>
      <c r="T9" s="159"/>
      <c r="U9" s="159"/>
    </row>
    <row r="10" spans="1:21" ht="16.5">
      <c r="A10" s="207">
        <v>1</v>
      </c>
      <c r="B10" s="207" t="s">
        <v>48</v>
      </c>
      <c r="C10" s="160" t="s">
        <v>17</v>
      </c>
      <c r="D10" s="161">
        <f>D11/$Q$14</f>
        <v>1.238358129309499E-2</v>
      </c>
      <c r="E10" s="161">
        <f t="shared" ref="E10:O10" si="0">E11/$Q$14</f>
        <v>1.238358129309499E-2</v>
      </c>
      <c r="F10" s="161">
        <f t="shared" si="0"/>
        <v>1.238358129309499E-2</v>
      </c>
      <c r="G10" s="161">
        <f t="shared" si="0"/>
        <v>1.238358129309499E-2</v>
      </c>
      <c r="H10" s="161">
        <f t="shared" si="0"/>
        <v>1.238358129309499E-2</v>
      </c>
      <c r="I10" s="161">
        <f t="shared" si="0"/>
        <v>1.238358129309499E-2</v>
      </c>
      <c r="J10" s="161">
        <f t="shared" si="0"/>
        <v>1.238358129309499E-2</v>
      </c>
      <c r="K10" s="161">
        <f t="shared" si="0"/>
        <v>1.238358129309499E-2</v>
      </c>
      <c r="L10" s="161">
        <f t="shared" si="0"/>
        <v>1.238358129309499E-2</v>
      </c>
      <c r="M10" s="161">
        <f t="shared" si="0"/>
        <v>1.238358129309499E-2</v>
      </c>
      <c r="N10" s="161">
        <f t="shared" si="0"/>
        <v>1.238358129309499E-2</v>
      </c>
      <c r="O10" s="161">
        <f t="shared" si="0"/>
        <v>1.238358129309499E-2</v>
      </c>
      <c r="P10" s="160" t="s">
        <v>17</v>
      </c>
      <c r="Q10" s="161">
        <f>SUM(D10:O10)</f>
        <v>0.14860297551713991</v>
      </c>
      <c r="R10" s="159"/>
      <c r="S10" s="159"/>
      <c r="T10" s="159"/>
      <c r="U10" s="159"/>
    </row>
    <row r="11" spans="1:21" ht="16.5">
      <c r="A11" s="207"/>
      <c r="B11" s="207"/>
      <c r="C11" s="160" t="s">
        <v>18</v>
      </c>
      <c r="D11" s="162">
        <f>'PLANILHA SÃO LOURENÇO - DES'!K5/12</f>
        <v>145357.56083333332</v>
      </c>
      <c r="E11" s="162">
        <f>'PLANILHA SÃO LOURENÇO - DES'!K5/12</f>
        <v>145357.56083333332</v>
      </c>
      <c r="F11" s="162">
        <f>'PLANILHA SÃO LOURENÇO - DES'!K5/12</f>
        <v>145357.56083333332</v>
      </c>
      <c r="G11" s="162">
        <f>'PLANILHA SÃO LOURENÇO - DES'!K5/12</f>
        <v>145357.56083333332</v>
      </c>
      <c r="H11" s="162">
        <f>'PLANILHA SÃO LOURENÇO - DES'!K5/12</f>
        <v>145357.56083333332</v>
      </c>
      <c r="I11" s="162">
        <f>'PLANILHA SÃO LOURENÇO - DES'!K5/12</f>
        <v>145357.56083333332</v>
      </c>
      <c r="J11" s="162">
        <f>'PLANILHA SÃO LOURENÇO - DES'!K5/12</f>
        <v>145357.56083333332</v>
      </c>
      <c r="K11" s="162">
        <f>'PLANILHA SÃO LOURENÇO - DES'!K5/12</f>
        <v>145357.56083333332</v>
      </c>
      <c r="L11" s="162">
        <f>'PLANILHA SÃO LOURENÇO - DES'!K5/12</f>
        <v>145357.56083333332</v>
      </c>
      <c r="M11" s="162">
        <f>'PLANILHA SÃO LOURENÇO - DES'!K5/12</f>
        <v>145357.56083333332</v>
      </c>
      <c r="N11" s="162">
        <f>'PLANILHA SÃO LOURENÇO - DES'!K5/12</f>
        <v>145357.56083333332</v>
      </c>
      <c r="O11" s="162">
        <f>'PLANILHA SÃO LOURENÇO - DES'!K5/12</f>
        <v>145357.56083333332</v>
      </c>
      <c r="P11" s="160" t="s">
        <v>18</v>
      </c>
      <c r="Q11" s="162">
        <f>SUM(D11:O11)</f>
        <v>1744290.7299999997</v>
      </c>
      <c r="R11" s="159"/>
      <c r="S11" s="159"/>
      <c r="T11" s="159"/>
      <c r="U11" s="159"/>
    </row>
    <row r="12" spans="1:21" ht="16.5">
      <c r="A12" s="207">
        <v>2</v>
      </c>
      <c r="B12" s="208" t="s">
        <v>245</v>
      </c>
      <c r="C12" s="160" t="s">
        <v>17</v>
      </c>
      <c r="D12" s="165">
        <f>D13/$Q$14</f>
        <v>7.0949752040238345E-2</v>
      </c>
      <c r="E12" s="165">
        <f t="shared" ref="E12:O12" si="1">E13/$Q$14</f>
        <v>7.0949752040238345E-2</v>
      </c>
      <c r="F12" s="165">
        <f t="shared" si="1"/>
        <v>7.0949752040238345E-2</v>
      </c>
      <c r="G12" s="165">
        <f t="shared" si="1"/>
        <v>7.0949752040238345E-2</v>
      </c>
      <c r="H12" s="165">
        <f t="shared" si="1"/>
        <v>7.0949752040238345E-2</v>
      </c>
      <c r="I12" s="165">
        <f t="shared" si="1"/>
        <v>7.0949752040238345E-2</v>
      </c>
      <c r="J12" s="165">
        <f t="shared" si="1"/>
        <v>7.0949752040238345E-2</v>
      </c>
      <c r="K12" s="165">
        <f t="shared" si="1"/>
        <v>7.0949752040238345E-2</v>
      </c>
      <c r="L12" s="165">
        <f t="shared" si="1"/>
        <v>7.0949752040238345E-2</v>
      </c>
      <c r="M12" s="165">
        <f t="shared" si="1"/>
        <v>7.0949752040238345E-2</v>
      </c>
      <c r="N12" s="165">
        <f t="shared" si="1"/>
        <v>7.0949752040238345E-2</v>
      </c>
      <c r="O12" s="165">
        <f t="shared" si="1"/>
        <v>7.0949752040238345E-2</v>
      </c>
      <c r="P12" s="160" t="s">
        <v>17</v>
      </c>
      <c r="Q12" s="161">
        <f>SUM(D12:O12)</f>
        <v>0.85139702448286014</v>
      </c>
      <c r="R12" s="159"/>
      <c r="S12" s="159"/>
      <c r="T12" s="159"/>
      <c r="U12" s="159"/>
    </row>
    <row r="13" spans="1:21" ht="16.5">
      <c r="A13" s="207"/>
      <c r="B13" s="208"/>
      <c r="C13" s="160" t="s">
        <v>18</v>
      </c>
      <c r="D13" s="162">
        <f>'PLANILHA SÃO LOURENÇO - DES'!K9/12</f>
        <v>832802.93916666682</v>
      </c>
      <c r="E13" s="162">
        <f>'PLANILHA SÃO LOURENÇO - DES'!K9/12</f>
        <v>832802.93916666682</v>
      </c>
      <c r="F13" s="162">
        <f>'PLANILHA SÃO LOURENÇO - DES'!K9/12</f>
        <v>832802.93916666682</v>
      </c>
      <c r="G13" s="162">
        <f>'PLANILHA SÃO LOURENÇO - DES'!K9/12</f>
        <v>832802.93916666682</v>
      </c>
      <c r="H13" s="162">
        <f>'PLANILHA SÃO LOURENÇO - DES'!K9/12</f>
        <v>832802.93916666682</v>
      </c>
      <c r="I13" s="162">
        <f>'PLANILHA SÃO LOURENÇO - DES'!K9/12</f>
        <v>832802.93916666682</v>
      </c>
      <c r="J13" s="162">
        <f>'PLANILHA SÃO LOURENÇO - DES'!K9/12</f>
        <v>832802.93916666682</v>
      </c>
      <c r="K13" s="162">
        <f>'PLANILHA SÃO LOURENÇO - DES'!K9/12</f>
        <v>832802.93916666682</v>
      </c>
      <c r="L13" s="162">
        <f>'PLANILHA SÃO LOURENÇO - DES'!K9/12</f>
        <v>832802.93916666682</v>
      </c>
      <c r="M13" s="162">
        <f>'PLANILHA SÃO LOURENÇO - DES'!K9/12</f>
        <v>832802.93916666682</v>
      </c>
      <c r="N13" s="162">
        <f>'PLANILHA SÃO LOURENÇO - DES'!K9/12</f>
        <v>832802.93916666682</v>
      </c>
      <c r="O13" s="162">
        <f>'PLANILHA SÃO LOURENÇO - DES'!K9/12</f>
        <v>832802.93916666682</v>
      </c>
      <c r="P13" s="160" t="s">
        <v>18</v>
      </c>
      <c r="Q13" s="162">
        <f>SUM(D13:O13)</f>
        <v>9993635.2700000014</v>
      </c>
      <c r="R13" s="159"/>
      <c r="S13" s="159"/>
      <c r="T13" s="159"/>
      <c r="U13" s="159"/>
    </row>
    <row r="14" spans="1:21" ht="16.5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62">
        <f>Q13+Q11</f>
        <v>11737926.000000002</v>
      </c>
      <c r="R14" s="159"/>
      <c r="S14" s="159"/>
      <c r="T14" s="159"/>
      <c r="U14" s="159"/>
    </row>
    <row r="15" spans="1:21" ht="16.5">
      <c r="A15" s="174"/>
      <c r="B15" s="175"/>
      <c r="C15" s="173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3"/>
      <c r="Q15" s="171"/>
      <c r="R15" s="159"/>
      <c r="S15" s="159"/>
      <c r="T15" s="159"/>
      <c r="U15" s="159"/>
    </row>
    <row r="16" spans="1:21" ht="16.5">
      <c r="A16" s="174"/>
      <c r="B16" s="175"/>
      <c r="C16" s="173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3"/>
      <c r="Q16" s="171"/>
      <c r="R16" s="159"/>
      <c r="S16" s="159"/>
      <c r="T16" s="159"/>
      <c r="U16" s="159"/>
    </row>
    <row r="17" spans="1:21" ht="16.5">
      <c r="A17" s="126"/>
      <c r="B17" s="126"/>
      <c r="C17" s="126"/>
      <c r="D17" s="170" t="s">
        <v>26</v>
      </c>
      <c r="E17" s="170" t="s">
        <v>27</v>
      </c>
      <c r="F17" s="170" t="s">
        <v>49</v>
      </c>
      <c r="G17" s="170" t="s">
        <v>50</v>
      </c>
      <c r="H17" s="170" t="s">
        <v>51</v>
      </c>
      <c r="I17" s="170" t="s">
        <v>52</v>
      </c>
      <c r="J17" s="170" t="s">
        <v>53</v>
      </c>
      <c r="K17" s="170" t="s">
        <v>54</v>
      </c>
      <c r="L17" s="170" t="s">
        <v>55</v>
      </c>
      <c r="M17" s="170" t="s">
        <v>56</v>
      </c>
      <c r="N17" s="170" t="s">
        <v>57</v>
      </c>
      <c r="O17" s="170" t="s">
        <v>58</v>
      </c>
      <c r="P17" s="126"/>
      <c r="Q17" s="172"/>
      <c r="R17" s="159"/>
      <c r="S17" s="159"/>
      <c r="T17" s="159"/>
      <c r="U17" s="159"/>
    </row>
    <row r="18" spans="1:21" ht="16.5">
      <c r="A18" s="126"/>
      <c r="B18" s="192" t="s">
        <v>0</v>
      </c>
      <c r="C18" s="160" t="s">
        <v>17</v>
      </c>
      <c r="D18" s="161">
        <f t="shared" ref="D18:O18" si="2">D12+D10</f>
        <v>8.3333333333333343E-2</v>
      </c>
      <c r="E18" s="161">
        <f t="shared" si="2"/>
        <v>8.3333333333333343E-2</v>
      </c>
      <c r="F18" s="161">
        <f t="shared" si="2"/>
        <v>8.3333333333333343E-2</v>
      </c>
      <c r="G18" s="161">
        <f t="shared" si="2"/>
        <v>8.3333333333333343E-2</v>
      </c>
      <c r="H18" s="161">
        <f t="shared" si="2"/>
        <v>8.3333333333333343E-2</v>
      </c>
      <c r="I18" s="161">
        <f t="shared" si="2"/>
        <v>8.3333333333333343E-2</v>
      </c>
      <c r="J18" s="161">
        <f t="shared" si="2"/>
        <v>8.3333333333333343E-2</v>
      </c>
      <c r="K18" s="161">
        <f t="shared" si="2"/>
        <v>8.3333333333333343E-2</v>
      </c>
      <c r="L18" s="161">
        <f t="shared" si="2"/>
        <v>8.3333333333333343E-2</v>
      </c>
      <c r="M18" s="161">
        <f t="shared" si="2"/>
        <v>8.3333333333333343E-2</v>
      </c>
      <c r="N18" s="161">
        <f t="shared" si="2"/>
        <v>8.3333333333333343E-2</v>
      </c>
      <c r="O18" s="161">
        <f t="shared" si="2"/>
        <v>8.3333333333333343E-2</v>
      </c>
      <c r="P18" s="177"/>
      <c r="Q18" s="126"/>
      <c r="R18" s="159"/>
      <c r="S18" s="159"/>
      <c r="T18" s="159"/>
      <c r="U18" s="159"/>
    </row>
    <row r="19" spans="1:21" ht="16.5">
      <c r="A19" s="126"/>
      <c r="B19" s="192"/>
      <c r="C19" s="160" t="s">
        <v>18</v>
      </c>
      <c r="D19" s="162">
        <f t="shared" ref="D19:O19" si="3">D11+D13</f>
        <v>978160.50000000012</v>
      </c>
      <c r="E19" s="162">
        <f t="shared" si="3"/>
        <v>978160.50000000012</v>
      </c>
      <c r="F19" s="162">
        <f t="shared" si="3"/>
        <v>978160.50000000012</v>
      </c>
      <c r="G19" s="162">
        <f t="shared" si="3"/>
        <v>978160.50000000012</v>
      </c>
      <c r="H19" s="162">
        <f t="shared" si="3"/>
        <v>978160.50000000012</v>
      </c>
      <c r="I19" s="162">
        <f t="shared" si="3"/>
        <v>978160.50000000012</v>
      </c>
      <c r="J19" s="162">
        <f t="shared" si="3"/>
        <v>978160.50000000012</v>
      </c>
      <c r="K19" s="162">
        <f t="shared" si="3"/>
        <v>978160.50000000012</v>
      </c>
      <c r="L19" s="162">
        <f t="shared" si="3"/>
        <v>978160.50000000012</v>
      </c>
      <c r="M19" s="162">
        <f t="shared" si="3"/>
        <v>978160.50000000012</v>
      </c>
      <c r="N19" s="162">
        <f t="shared" si="3"/>
        <v>978160.50000000012</v>
      </c>
      <c r="O19" s="162">
        <f t="shared" si="3"/>
        <v>978160.50000000012</v>
      </c>
      <c r="P19" s="126"/>
      <c r="Q19" s="126"/>
      <c r="R19" s="159"/>
      <c r="S19" s="159"/>
      <c r="T19" s="159"/>
      <c r="U19" s="159"/>
    </row>
    <row r="20" spans="1:21" ht="16.5">
      <c r="A20" s="126"/>
      <c r="B20" s="192" t="s">
        <v>19</v>
      </c>
      <c r="C20" s="160" t="s">
        <v>17</v>
      </c>
      <c r="D20" s="161">
        <f>D21/$Q$14</f>
        <v>8.3333333333333329E-2</v>
      </c>
      <c r="E20" s="161">
        <f t="shared" ref="E20:O20" si="4">E21/$Q$14</f>
        <v>0.16666666666666666</v>
      </c>
      <c r="F20" s="161">
        <f t="shared" si="4"/>
        <v>0.25</v>
      </c>
      <c r="G20" s="161">
        <f t="shared" si="4"/>
        <v>0.33333333333333331</v>
      </c>
      <c r="H20" s="161">
        <f t="shared" si="4"/>
        <v>0.41666666666666669</v>
      </c>
      <c r="I20" s="161">
        <f t="shared" si="4"/>
        <v>0.5</v>
      </c>
      <c r="J20" s="161">
        <f t="shared" si="4"/>
        <v>0.58333333333333337</v>
      </c>
      <c r="K20" s="161">
        <f t="shared" si="4"/>
        <v>0.66666666666666663</v>
      </c>
      <c r="L20" s="161">
        <f t="shared" si="4"/>
        <v>0.75</v>
      </c>
      <c r="M20" s="161">
        <f t="shared" si="4"/>
        <v>0.83333333333333337</v>
      </c>
      <c r="N20" s="161">
        <f t="shared" si="4"/>
        <v>0.91666666666666663</v>
      </c>
      <c r="O20" s="161">
        <f t="shared" si="4"/>
        <v>1</v>
      </c>
      <c r="P20" s="126"/>
      <c r="Q20" s="126"/>
      <c r="R20" s="159"/>
      <c r="S20" s="159"/>
      <c r="T20" s="159"/>
      <c r="U20" s="159"/>
    </row>
    <row r="21" spans="1:21" ht="16.5">
      <c r="A21" s="126"/>
      <c r="B21" s="192"/>
      <c r="C21" s="160" t="s">
        <v>18</v>
      </c>
      <c r="D21" s="162">
        <f>D19</f>
        <v>978160.50000000012</v>
      </c>
      <c r="E21" s="162">
        <f>D21+E19</f>
        <v>1956321.0000000002</v>
      </c>
      <c r="F21" s="162">
        <f t="shared" ref="F21:O21" si="5">E21+F19</f>
        <v>2934481.5000000005</v>
      </c>
      <c r="G21" s="162">
        <f t="shared" si="5"/>
        <v>3912642.0000000005</v>
      </c>
      <c r="H21" s="162">
        <f t="shared" si="5"/>
        <v>4890802.5000000009</v>
      </c>
      <c r="I21" s="162">
        <f t="shared" si="5"/>
        <v>5868963.0000000009</v>
      </c>
      <c r="J21" s="162">
        <f t="shared" si="5"/>
        <v>6847123.5000000009</v>
      </c>
      <c r="K21" s="162">
        <f t="shared" si="5"/>
        <v>7825284.0000000009</v>
      </c>
      <c r="L21" s="162">
        <f t="shared" si="5"/>
        <v>8803444.5000000019</v>
      </c>
      <c r="M21" s="162">
        <f t="shared" si="5"/>
        <v>9781605.0000000019</v>
      </c>
      <c r="N21" s="162">
        <f t="shared" si="5"/>
        <v>10759765.500000002</v>
      </c>
      <c r="O21" s="162">
        <f t="shared" si="5"/>
        <v>11737926.000000002</v>
      </c>
      <c r="P21" s="176">
        <f>O20</f>
        <v>1</v>
      </c>
      <c r="Q21" s="178"/>
      <c r="R21" s="159"/>
      <c r="S21" s="159"/>
      <c r="T21" s="159"/>
      <c r="U21" s="159"/>
    </row>
    <row r="22" spans="1:21" ht="16.5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59"/>
      <c r="S22" s="159"/>
      <c r="T22" s="159"/>
      <c r="U22" s="159"/>
    </row>
    <row r="23" spans="1:21" ht="16.5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59"/>
      <c r="S23" s="159"/>
      <c r="T23" s="159"/>
      <c r="U23" s="159"/>
    </row>
    <row r="24" spans="1:21" ht="16.5">
      <c r="A24" s="126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59"/>
      <c r="S24" s="159"/>
      <c r="T24" s="159"/>
      <c r="U24" s="159"/>
    </row>
  </sheetData>
  <mergeCells count="8">
    <mergeCell ref="A1:Q7"/>
    <mergeCell ref="B18:B19"/>
    <mergeCell ref="B20:B21"/>
    <mergeCell ref="A8:Q8"/>
    <mergeCell ref="A10:A11"/>
    <mergeCell ref="B10:B11"/>
    <mergeCell ref="A12:A13"/>
    <mergeCell ref="B12:B13"/>
  </mergeCells>
  <pageMargins left="0.51181102362204722" right="0.51181102362204722" top="0.78740157480314965" bottom="0.78740157480314965" header="0.31496062992125984" footer="0.31496062992125984"/>
  <pageSetup paperSize="9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AA603-EA38-4869-8209-4600CE5F7B75}">
  <dimension ref="A1:N62"/>
  <sheetViews>
    <sheetView workbookViewId="0">
      <selection activeCell="A43" sqref="A43"/>
    </sheetView>
  </sheetViews>
  <sheetFormatPr defaultColWidth="9.140625" defaultRowHeight="15"/>
  <cols>
    <col min="1" max="1" width="21.5703125" style="17" customWidth="1"/>
    <col min="2" max="2" width="36.42578125" style="17" customWidth="1"/>
    <col min="3" max="4" width="9.140625" style="17"/>
    <col min="5" max="5" width="11" style="17" customWidth="1"/>
    <col min="6" max="7" width="10.42578125" style="17" customWidth="1"/>
    <col min="8" max="8" width="11.42578125" style="17" bestFit="1" customWidth="1"/>
    <col min="9" max="9" width="9.140625" style="17"/>
    <col min="10" max="10" width="10.5703125" style="17" bestFit="1" customWidth="1"/>
    <col min="11" max="11" width="11.5703125" style="17" bestFit="1" customWidth="1"/>
    <col min="12" max="13" width="9.140625" style="17"/>
    <col min="14" max="14" width="15.5703125" style="18" bestFit="1" customWidth="1"/>
    <col min="15" max="16384" width="9.140625" style="17"/>
  </cols>
  <sheetData>
    <row r="1" spans="1:14">
      <c r="A1" s="241" t="s">
        <v>240</v>
      </c>
      <c r="B1" s="242"/>
      <c r="C1" s="242"/>
      <c r="D1" s="242"/>
      <c r="E1" s="246"/>
      <c r="F1" s="246"/>
      <c r="G1" s="246"/>
      <c r="H1" s="247"/>
    </row>
    <row r="2" spans="1:14" ht="47.25" customHeight="1">
      <c r="A2" s="250" t="s">
        <v>269</v>
      </c>
      <c r="B2" s="251"/>
      <c r="C2" s="251"/>
      <c r="D2" s="248"/>
      <c r="E2" s="248"/>
      <c r="F2" s="248"/>
      <c r="G2" s="248"/>
      <c r="H2" s="249"/>
    </row>
    <row r="3" spans="1:14" ht="15.75">
      <c r="A3" s="255" t="s">
        <v>13</v>
      </c>
      <c r="B3" s="256"/>
      <c r="C3" s="256"/>
      <c r="D3" s="256"/>
      <c r="E3" s="256"/>
      <c r="F3" s="256"/>
      <c r="G3" s="256"/>
      <c r="H3" s="257"/>
      <c r="N3" s="17"/>
    </row>
    <row r="4" spans="1:14" s="58" customFormat="1" ht="15" customHeight="1">
      <c r="A4" s="80" t="s">
        <v>200</v>
      </c>
      <c r="B4" s="273" t="s">
        <v>270</v>
      </c>
      <c r="C4" s="274"/>
      <c r="D4" s="274"/>
      <c r="E4" s="274"/>
      <c r="F4" s="274"/>
      <c r="G4" s="274"/>
      <c r="H4" s="275"/>
    </row>
    <row r="5" spans="1:14">
      <c r="A5" s="258" t="s">
        <v>62</v>
      </c>
      <c r="B5" s="259"/>
      <c r="C5" s="259"/>
      <c r="D5" s="259"/>
      <c r="E5" s="259"/>
      <c r="F5" s="259"/>
      <c r="G5" s="259"/>
      <c r="H5" s="260"/>
      <c r="N5" s="17"/>
    </row>
    <row r="6" spans="1:14" ht="27">
      <c r="A6" s="261" t="s">
        <v>63</v>
      </c>
      <c r="B6" s="263" t="s">
        <v>16</v>
      </c>
      <c r="C6" s="265" t="s">
        <v>64</v>
      </c>
      <c r="D6" s="266"/>
      <c r="E6" s="267" t="s">
        <v>65</v>
      </c>
      <c r="F6" s="268"/>
      <c r="G6" s="271" t="s">
        <v>66</v>
      </c>
      <c r="H6" s="38" t="s">
        <v>67</v>
      </c>
      <c r="N6" s="17"/>
    </row>
    <row r="7" spans="1:14">
      <c r="A7" s="262"/>
      <c r="B7" s="264"/>
      <c r="C7" s="265" t="s">
        <v>13</v>
      </c>
      <c r="D7" s="266"/>
      <c r="E7" s="269"/>
      <c r="F7" s="270"/>
      <c r="G7" s="272"/>
      <c r="H7" s="38" t="s">
        <v>68</v>
      </c>
      <c r="N7" s="17"/>
    </row>
    <row r="8" spans="1:14">
      <c r="A8" s="238" t="s">
        <v>69</v>
      </c>
      <c r="B8" s="239"/>
      <c r="C8" s="239"/>
      <c r="D8" s="239"/>
      <c r="E8" s="239"/>
      <c r="F8" s="239"/>
      <c r="G8" s="239"/>
      <c r="H8" s="240"/>
      <c r="N8" s="17"/>
    </row>
    <row r="9" spans="1:14">
      <c r="A9" s="215" t="s">
        <v>2</v>
      </c>
      <c r="B9" s="215" t="s">
        <v>15</v>
      </c>
      <c r="C9" s="215" t="s">
        <v>70</v>
      </c>
      <c r="D9" s="276" t="s">
        <v>71</v>
      </c>
      <c r="E9" s="277"/>
      <c r="F9" s="276" t="s">
        <v>72</v>
      </c>
      <c r="G9" s="277"/>
      <c r="H9" s="223" t="s">
        <v>73</v>
      </c>
      <c r="N9" s="17"/>
    </row>
    <row r="10" spans="1:14">
      <c r="A10" s="216"/>
      <c r="B10" s="216"/>
      <c r="C10" s="216"/>
      <c r="D10" s="39" t="s">
        <v>74</v>
      </c>
      <c r="E10" s="39" t="s">
        <v>75</v>
      </c>
      <c r="F10" s="39" t="s">
        <v>74</v>
      </c>
      <c r="G10" s="39" t="s">
        <v>75</v>
      </c>
      <c r="H10" s="224"/>
      <c r="N10" s="17"/>
    </row>
    <row r="11" spans="1:14">
      <c r="A11" s="40"/>
      <c r="B11" s="41"/>
      <c r="C11" s="42"/>
      <c r="D11" s="244"/>
      <c r="E11" s="245"/>
      <c r="F11" s="244"/>
      <c r="G11" s="245"/>
      <c r="H11" s="43"/>
      <c r="N11" s="17"/>
    </row>
    <row r="12" spans="1:14">
      <c r="A12" s="220" t="s">
        <v>219</v>
      </c>
      <c r="B12" s="221"/>
      <c r="C12" s="221"/>
      <c r="D12" s="221"/>
      <c r="E12" s="221"/>
      <c r="F12" s="221"/>
      <c r="G12" s="222"/>
      <c r="H12" s="112">
        <f>H11+H10</f>
        <v>0</v>
      </c>
      <c r="N12" s="17"/>
    </row>
    <row r="13" spans="1:14">
      <c r="A13" s="220" t="s">
        <v>257</v>
      </c>
      <c r="B13" s="221"/>
      <c r="C13" s="221"/>
      <c r="D13" s="221"/>
      <c r="E13" s="221"/>
      <c r="F13" s="221"/>
      <c r="G13" s="222"/>
      <c r="H13" s="112">
        <f>H12*'BDI DESONERADO - INS'!C27</f>
        <v>0</v>
      </c>
      <c r="N13" s="17"/>
    </row>
    <row r="14" spans="1:14">
      <c r="A14" s="220" t="s">
        <v>76</v>
      </c>
      <c r="B14" s="221"/>
      <c r="C14" s="221"/>
      <c r="D14" s="221"/>
      <c r="E14" s="221"/>
      <c r="F14" s="221"/>
      <c r="G14" s="222"/>
      <c r="H14" s="50">
        <f>H13+H12</f>
        <v>0</v>
      </c>
      <c r="N14" s="17"/>
    </row>
    <row r="15" spans="1:14" hidden="1">
      <c r="A15" s="220"/>
      <c r="B15" s="221"/>
      <c r="C15" s="221"/>
      <c r="D15" s="221"/>
      <c r="E15" s="221"/>
      <c r="F15" s="221"/>
      <c r="G15" s="222"/>
      <c r="H15" s="44"/>
      <c r="N15" s="17"/>
    </row>
    <row r="16" spans="1:14" hidden="1">
      <c r="A16" s="220"/>
      <c r="B16" s="221"/>
      <c r="C16" s="221"/>
      <c r="D16" s="221"/>
      <c r="E16" s="221"/>
      <c r="F16" s="221"/>
      <c r="G16" s="222"/>
      <c r="H16" s="45"/>
      <c r="N16" s="17"/>
    </row>
    <row r="17" spans="1:14" hidden="1">
      <c r="A17" s="220"/>
      <c r="B17" s="221"/>
      <c r="C17" s="221"/>
      <c r="D17" s="221"/>
      <c r="E17" s="221"/>
      <c r="F17" s="221"/>
      <c r="G17" s="222"/>
      <c r="H17" s="46"/>
      <c r="N17" s="17"/>
    </row>
    <row r="18" spans="1:14">
      <c r="A18" s="238" t="s">
        <v>77</v>
      </c>
      <c r="B18" s="239"/>
      <c r="C18" s="239"/>
      <c r="D18" s="239"/>
      <c r="E18" s="239"/>
      <c r="F18" s="239"/>
      <c r="G18" s="239"/>
      <c r="H18" s="240"/>
      <c r="N18" s="17"/>
    </row>
    <row r="19" spans="1:14" ht="15" customHeight="1">
      <c r="A19" s="215" t="s">
        <v>2</v>
      </c>
      <c r="B19" s="215" t="s">
        <v>15</v>
      </c>
      <c r="C19" s="223" t="s">
        <v>78</v>
      </c>
      <c r="D19" s="229" t="s">
        <v>79</v>
      </c>
      <c r="E19" s="230"/>
      <c r="F19" s="230"/>
      <c r="G19" s="231"/>
      <c r="H19" s="223" t="s">
        <v>80</v>
      </c>
      <c r="N19" s="17"/>
    </row>
    <row r="20" spans="1:14" ht="23.25" customHeight="1">
      <c r="A20" s="216"/>
      <c r="B20" s="216"/>
      <c r="C20" s="224"/>
      <c r="D20" s="232"/>
      <c r="E20" s="233"/>
      <c r="F20" s="233"/>
      <c r="G20" s="234"/>
      <c r="H20" s="224"/>
      <c r="N20" s="17"/>
    </row>
    <row r="21" spans="1:14" ht="15" customHeight="1">
      <c r="A21" s="47" t="s">
        <v>81</v>
      </c>
      <c r="B21" s="48" t="s">
        <v>82</v>
      </c>
      <c r="C21" s="65">
        <v>1</v>
      </c>
      <c r="D21" s="235">
        <v>15164.19</v>
      </c>
      <c r="E21" s="236"/>
      <c r="F21" s="236"/>
      <c r="G21" s="237"/>
      <c r="H21" s="49">
        <f t="shared" ref="H21" si="0">C21*D21</f>
        <v>15164.19</v>
      </c>
      <c r="J21" s="19"/>
      <c r="K21" s="20"/>
      <c r="N21" s="17"/>
    </row>
    <row r="22" spans="1:14">
      <c r="A22" s="243" t="s">
        <v>83</v>
      </c>
      <c r="B22" s="243"/>
      <c r="C22" s="243"/>
      <c r="D22" s="243"/>
      <c r="E22" s="243"/>
      <c r="F22" s="243"/>
      <c r="G22" s="243"/>
      <c r="H22" s="50">
        <f>SUM(H21:H21)</f>
        <v>15164.19</v>
      </c>
      <c r="N22" s="17"/>
    </row>
    <row r="23" spans="1:14">
      <c r="A23" s="220" t="s">
        <v>266</v>
      </c>
      <c r="B23" s="221"/>
      <c r="C23" s="221"/>
      <c r="D23" s="221"/>
      <c r="E23" s="221"/>
      <c r="F23" s="221"/>
      <c r="G23" s="222"/>
      <c r="H23" s="51">
        <v>0.46579999999999999</v>
      </c>
      <c r="N23" s="17"/>
    </row>
    <row r="24" spans="1:14">
      <c r="A24" s="220" t="s">
        <v>232</v>
      </c>
      <c r="B24" s="221"/>
      <c r="C24" s="221"/>
      <c r="D24" s="221"/>
      <c r="E24" s="221"/>
      <c r="F24" s="221"/>
      <c r="G24" s="222"/>
      <c r="H24" s="112">
        <f>H22*'BDI DESONERADO - SER'!C27</f>
        <v>3778.9161480000002</v>
      </c>
      <c r="N24" s="17"/>
    </row>
    <row r="25" spans="1:14" ht="15" customHeight="1">
      <c r="A25" s="243" t="s">
        <v>84</v>
      </c>
      <c r="B25" s="243"/>
      <c r="C25" s="243"/>
      <c r="D25" s="243"/>
      <c r="E25" s="243"/>
      <c r="F25" s="243"/>
      <c r="G25" s="243"/>
      <c r="H25" s="50">
        <f>H22+H24</f>
        <v>18943.106147999999</v>
      </c>
      <c r="N25" s="17"/>
    </row>
    <row r="26" spans="1:14" ht="15" customHeight="1">
      <c r="A26" s="238" t="s">
        <v>233</v>
      </c>
      <c r="B26" s="239"/>
      <c r="C26" s="239"/>
      <c r="D26" s="239"/>
      <c r="E26" s="239"/>
      <c r="F26" s="239"/>
      <c r="G26" s="239"/>
      <c r="H26" s="240"/>
      <c r="N26" s="17"/>
    </row>
    <row r="27" spans="1:14" ht="15" customHeight="1">
      <c r="A27" s="215" t="s">
        <v>2</v>
      </c>
      <c r="B27" s="209" t="s">
        <v>15</v>
      </c>
      <c r="C27" s="210"/>
      <c r="D27" s="211"/>
      <c r="E27" s="215" t="s">
        <v>70</v>
      </c>
      <c r="F27" s="215" t="s">
        <v>4</v>
      </c>
      <c r="G27" s="223" t="s">
        <v>85</v>
      </c>
      <c r="H27" s="223" t="s">
        <v>86</v>
      </c>
      <c r="N27" s="17"/>
    </row>
    <row r="28" spans="1:14" ht="15" customHeight="1">
      <c r="A28" s="216"/>
      <c r="B28" s="212"/>
      <c r="C28" s="213"/>
      <c r="D28" s="214"/>
      <c r="E28" s="216"/>
      <c r="F28" s="216"/>
      <c r="G28" s="224"/>
      <c r="H28" s="224"/>
      <c r="N28" s="17"/>
    </row>
    <row r="29" spans="1:14" s="75" customFormat="1" ht="15" customHeight="1">
      <c r="A29" s="40"/>
      <c r="B29" s="217"/>
      <c r="C29" s="218"/>
      <c r="D29" s="219"/>
      <c r="E29" s="77"/>
      <c r="F29" s="78"/>
      <c r="G29" s="69"/>
      <c r="H29" s="111">
        <f>G29*E29</f>
        <v>0</v>
      </c>
    </row>
    <row r="30" spans="1:14" ht="15" customHeight="1">
      <c r="A30" s="220" t="s">
        <v>219</v>
      </c>
      <c r="B30" s="221"/>
      <c r="C30" s="221"/>
      <c r="D30" s="221"/>
      <c r="E30" s="221"/>
      <c r="F30" s="221"/>
      <c r="G30" s="222"/>
      <c r="H30" s="112">
        <f>H29</f>
        <v>0</v>
      </c>
      <c r="N30" s="17"/>
    </row>
    <row r="31" spans="1:14" ht="15" customHeight="1">
      <c r="A31" s="220" t="s">
        <v>257</v>
      </c>
      <c r="B31" s="221"/>
      <c r="C31" s="221"/>
      <c r="D31" s="221"/>
      <c r="E31" s="221"/>
      <c r="F31" s="221"/>
      <c r="G31" s="222"/>
      <c r="H31" s="112">
        <f>H30*'BDI DESONERADO - INS'!C27</f>
        <v>0</v>
      </c>
      <c r="N31" s="17"/>
    </row>
    <row r="32" spans="1:14" ht="15" customHeight="1">
      <c r="A32" s="220" t="s">
        <v>234</v>
      </c>
      <c r="B32" s="221"/>
      <c r="C32" s="221"/>
      <c r="D32" s="221"/>
      <c r="E32" s="221"/>
      <c r="F32" s="221"/>
      <c r="G32" s="222"/>
      <c r="H32" s="52">
        <f>H30+H31</f>
        <v>0</v>
      </c>
      <c r="N32" s="17"/>
    </row>
    <row r="33" spans="1:14" ht="15" customHeight="1">
      <c r="A33" s="238" t="s">
        <v>199</v>
      </c>
      <c r="B33" s="239"/>
      <c r="C33" s="239"/>
      <c r="D33" s="239"/>
      <c r="E33" s="239"/>
      <c r="F33" s="239"/>
      <c r="G33" s="239"/>
      <c r="H33" s="240"/>
      <c r="N33" s="17"/>
    </row>
    <row r="34" spans="1:14" ht="15" customHeight="1">
      <c r="A34" s="215" t="s">
        <v>2</v>
      </c>
      <c r="B34" s="209" t="s">
        <v>15</v>
      </c>
      <c r="C34" s="210"/>
      <c r="D34" s="211"/>
      <c r="E34" s="215" t="s">
        <v>70</v>
      </c>
      <c r="F34" s="215" t="s">
        <v>4</v>
      </c>
      <c r="G34" s="223" t="s">
        <v>85</v>
      </c>
      <c r="H34" s="223" t="s">
        <v>86</v>
      </c>
      <c r="N34" s="17"/>
    </row>
    <row r="35" spans="1:14" ht="15" customHeight="1">
      <c r="A35" s="216"/>
      <c r="B35" s="212"/>
      <c r="C35" s="213"/>
      <c r="D35" s="214"/>
      <c r="E35" s="216"/>
      <c r="F35" s="216"/>
      <c r="G35" s="224"/>
      <c r="H35" s="224"/>
      <c r="N35" s="17"/>
    </row>
    <row r="36" spans="1:14" s="75" customFormat="1" ht="15" customHeight="1">
      <c r="A36" s="103" t="s">
        <v>204</v>
      </c>
      <c r="B36" s="252" t="s">
        <v>205</v>
      </c>
      <c r="C36" s="252"/>
      <c r="D36" s="252"/>
      <c r="E36" s="109">
        <f>C21</f>
        <v>1</v>
      </c>
      <c r="F36" s="103" t="s">
        <v>20</v>
      </c>
      <c r="G36" s="69">
        <v>429.36</v>
      </c>
      <c r="H36" s="79">
        <f>G36*E36</f>
        <v>429.36</v>
      </c>
    </row>
    <row r="37" spans="1:14" ht="15" customHeight="1">
      <c r="A37" s="220" t="s">
        <v>219</v>
      </c>
      <c r="B37" s="221"/>
      <c r="C37" s="221"/>
      <c r="D37" s="221"/>
      <c r="E37" s="221"/>
      <c r="F37" s="221"/>
      <c r="G37" s="222"/>
      <c r="H37" s="112">
        <f>H36</f>
        <v>429.36</v>
      </c>
      <c r="N37" s="17"/>
    </row>
    <row r="38" spans="1:14" ht="15" customHeight="1">
      <c r="A38" s="220" t="s">
        <v>257</v>
      </c>
      <c r="B38" s="221"/>
      <c r="C38" s="221"/>
      <c r="D38" s="221"/>
      <c r="E38" s="221"/>
      <c r="F38" s="221"/>
      <c r="G38" s="222"/>
      <c r="H38" s="112">
        <f>H37*'BDI DESONERADO - INS'!C27</f>
        <v>65.606207999999995</v>
      </c>
      <c r="N38" s="17"/>
    </row>
    <row r="39" spans="1:14" ht="15" customHeight="1">
      <c r="A39" s="220" t="s">
        <v>218</v>
      </c>
      <c r="B39" s="221"/>
      <c r="C39" s="221"/>
      <c r="D39" s="221"/>
      <c r="E39" s="221"/>
      <c r="F39" s="221"/>
      <c r="G39" s="222"/>
      <c r="H39" s="53">
        <f>H37+H38</f>
        <v>494.96620799999999</v>
      </c>
      <c r="N39" s="17"/>
    </row>
    <row r="40" spans="1:14" ht="15" customHeight="1">
      <c r="A40" s="253" t="s">
        <v>206</v>
      </c>
      <c r="B40" s="253"/>
      <c r="C40" s="253"/>
      <c r="D40" s="253"/>
      <c r="E40" s="253"/>
      <c r="F40" s="253"/>
      <c r="G40" s="253"/>
      <c r="H40" s="253"/>
      <c r="N40" s="17"/>
    </row>
    <row r="41" spans="1:14" ht="15" customHeight="1">
      <c r="A41" s="254" t="s">
        <v>2</v>
      </c>
      <c r="B41" s="254" t="s">
        <v>15</v>
      </c>
      <c r="C41" s="254"/>
      <c r="D41" s="254"/>
      <c r="E41" s="215" t="s">
        <v>70</v>
      </c>
      <c r="F41" s="215" t="s">
        <v>4</v>
      </c>
      <c r="G41" s="223" t="s">
        <v>85</v>
      </c>
      <c r="H41" s="223" t="s">
        <v>86</v>
      </c>
      <c r="N41" s="17"/>
    </row>
    <row r="42" spans="1:14" ht="15" customHeight="1">
      <c r="A42" s="254"/>
      <c r="B42" s="254"/>
      <c r="C42" s="254"/>
      <c r="D42" s="254"/>
      <c r="E42" s="216"/>
      <c r="F42" s="216"/>
      <c r="G42" s="224"/>
      <c r="H42" s="224"/>
      <c r="N42" s="17"/>
    </row>
    <row r="43" spans="1:14" ht="15" customHeight="1">
      <c r="A43" s="104" t="s">
        <v>207</v>
      </c>
      <c r="B43" s="228" t="s">
        <v>208</v>
      </c>
      <c r="C43" s="228"/>
      <c r="D43" s="228"/>
      <c r="E43" s="105">
        <f>E36</f>
        <v>1</v>
      </c>
      <c r="F43" s="104" t="s">
        <v>20</v>
      </c>
      <c r="G43" s="106">
        <v>152.35</v>
      </c>
      <c r="H43" s="106">
        <f>G43*E43</f>
        <v>152.35</v>
      </c>
      <c r="N43" s="17"/>
    </row>
    <row r="44" spans="1:14" ht="15" customHeight="1">
      <c r="A44" s="107" t="s">
        <v>209</v>
      </c>
      <c r="B44" s="228" t="s">
        <v>210</v>
      </c>
      <c r="C44" s="228"/>
      <c r="D44" s="228"/>
      <c r="E44" s="105">
        <f>E43</f>
        <v>1</v>
      </c>
      <c r="F44" s="104" t="s">
        <v>20</v>
      </c>
      <c r="G44" s="108">
        <v>0.01</v>
      </c>
      <c r="H44" s="106">
        <f>G44*E44</f>
        <v>0.01</v>
      </c>
      <c r="N44" s="17"/>
    </row>
    <row r="45" spans="1:14" ht="15" customHeight="1">
      <c r="A45" s="220" t="s">
        <v>219</v>
      </c>
      <c r="B45" s="221"/>
      <c r="C45" s="221"/>
      <c r="D45" s="221"/>
      <c r="E45" s="221"/>
      <c r="F45" s="221"/>
      <c r="G45" s="222"/>
      <c r="H45" s="112">
        <f>H44+H43</f>
        <v>152.35999999999999</v>
      </c>
      <c r="N45" s="17"/>
    </row>
    <row r="46" spans="1:14" ht="15" customHeight="1">
      <c r="A46" s="220" t="s">
        <v>257</v>
      </c>
      <c r="B46" s="221"/>
      <c r="C46" s="221"/>
      <c r="D46" s="221"/>
      <c r="E46" s="221"/>
      <c r="F46" s="221"/>
      <c r="G46" s="222"/>
      <c r="H46" s="112">
        <f>H45*'BDI DESONERADO - INS'!C27</f>
        <v>23.280607999999997</v>
      </c>
      <c r="N46" s="17"/>
    </row>
    <row r="47" spans="1:14" ht="15" customHeight="1" thickBot="1">
      <c r="A47" s="243" t="s">
        <v>211</v>
      </c>
      <c r="B47" s="243"/>
      <c r="C47" s="243"/>
      <c r="D47" s="243"/>
      <c r="E47" s="243"/>
      <c r="F47" s="243"/>
      <c r="G47" s="243"/>
      <c r="H47" s="53">
        <f>H45+H46</f>
        <v>175.64060799999999</v>
      </c>
      <c r="N47" s="17"/>
    </row>
    <row r="48" spans="1:14" ht="15" customHeight="1" thickTop="1">
      <c r="A48" s="225"/>
      <c r="B48" s="226"/>
      <c r="C48" s="226"/>
      <c r="D48" s="226"/>
      <c r="E48" s="226"/>
      <c r="F48" s="226"/>
      <c r="G48" s="226"/>
      <c r="H48" s="227"/>
      <c r="N48" s="17"/>
    </row>
    <row r="49" spans="1:14" ht="15" customHeight="1">
      <c r="A49" s="243" t="s">
        <v>222</v>
      </c>
      <c r="B49" s="243"/>
      <c r="C49" s="243"/>
      <c r="D49" s="243"/>
      <c r="E49" s="243"/>
      <c r="F49" s="243"/>
      <c r="G49" s="243"/>
      <c r="H49" s="50">
        <f>ROUND(H47+H39+H32+H25+H14,2)</f>
        <v>19613.71</v>
      </c>
      <c r="N49" s="17"/>
    </row>
    <row r="50" spans="1:14" ht="15" customHeight="1">
      <c r="A50" s="55"/>
      <c r="B50" s="55"/>
      <c r="C50" s="55"/>
      <c r="D50" s="55"/>
      <c r="E50" s="55"/>
      <c r="F50" s="55"/>
      <c r="G50" s="55"/>
      <c r="H50" s="55"/>
    </row>
    <row r="51" spans="1:14" ht="15" customHeight="1"/>
    <row r="52" spans="1:14" ht="15" customHeight="1"/>
    <row r="53" spans="1:14" ht="15" customHeight="1"/>
    <row r="54" spans="1:14" ht="15" customHeight="1"/>
    <row r="55" spans="1:14" ht="15" customHeight="1"/>
    <row r="56" spans="1:14" ht="15" customHeight="1"/>
    <row r="57" spans="1:14" ht="15" customHeight="1"/>
    <row r="58" spans="1:14" ht="15" customHeight="1"/>
    <row r="59" spans="1:14" ht="15" customHeight="1"/>
    <row r="60" spans="1:14" ht="15" customHeight="1"/>
    <row r="61" spans="1:14" ht="15" customHeight="1"/>
    <row r="62" spans="1:14" ht="15" customHeight="1"/>
  </sheetData>
  <mergeCells count="75">
    <mergeCell ref="A12:G12"/>
    <mergeCell ref="A3:H3"/>
    <mergeCell ref="A5:H5"/>
    <mergeCell ref="A6:A7"/>
    <mergeCell ref="B6:B7"/>
    <mergeCell ref="C6:D6"/>
    <mergeCell ref="E6:F7"/>
    <mergeCell ref="G6:G7"/>
    <mergeCell ref="C7:D7"/>
    <mergeCell ref="B4:H4"/>
    <mergeCell ref="A8:H8"/>
    <mergeCell ref="A9:A10"/>
    <mergeCell ref="B9:B10"/>
    <mergeCell ref="C9:C10"/>
    <mergeCell ref="D9:E9"/>
    <mergeCell ref="F9:G9"/>
    <mergeCell ref="A18:H18"/>
    <mergeCell ref="A14:G14"/>
    <mergeCell ref="A15:G15"/>
    <mergeCell ref="A16:G16"/>
    <mergeCell ref="A17:G17"/>
    <mergeCell ref="H9:H10"/>
    <mergeCell ref="A49:G49"/>
    <mergeCell ref="E1:H1"/>
    <mergeCell ref="D2:H2"/>
    <mergeCell ref="A2:C2"/>
    <mergeCell ref="D11:E11"/>
    <mergeCell ref="B36:D36"/>
    <mergeCell ref="A39:G39"/>
    <mergeCell ref="A40:H40"/>
    <mergeCell ref="A41:A42"/>
    <mergeCell ref="B41:D42"/>
    <mergeCell ref="E41:E42"/>
    <mergeCell ref="F41:F42"/>
    <mergeCell ref="G41:G42"/>
    <mergeCell ref="H41:H42"/>
    <mergeCell ref="A34:A35"/>
    <mergeCell ref="H34:H35"/>
    <mergeCell ref="A1:D1"/>
    <mergeCell ref="B44:D44"/>
    <mergeCell ref="A47:G47"/>
    <mergeCell ref="E34:E35"/>
    <mergeCell ref="F34:F35"/>
    <mergeCell ref="G34:G35"/>
    <mergeCell ref="A22:G22"/>
    <mergeCell ref="A23:G23"/>
    <mergeCell ref="A25:G25"/>
    <mergeCell ref="A26:H26"/>
    <mergeCell ref="A19:A20"/>
    <mergeCell ref="B19:B20"/>
    <mergeCell ref="C19:C20"/>
    <mergeCell ref="F11:G11"/>
    <mergeCell ref="B34:D35"/>
    <mergeCell ref="A13:G13"/>
    <mergeCell ref="A48:H48"/>
    <mergeCell ref="B43:D43"/>
    <mergeCell ref="A24:G24"/>
    <mergeCell ref="A38:G38"/>
    <mergeCell ref="A37:G37"/>
    <mergeCell ref="A45:G45"/>
    <mergeCell ref="A46:G46"/>
    <mergeCell ref="H27:H28"/>
    <mergeCell ref="A32:G32"/>
    <mergeCell ref="A31:G31"/>
    <mergeCell ref="D19:G20"/>
    <mergeCell ref="H19:H20"/>
    <mergeCell ref="D21:G21"/>
    <mergeCell ref="A33:H33"/>
    <mergeCell ref="A27:A28"/>
    <mergeCell ref="B27:D28"/>
    <mergeCell ref="E27:E28"/>
    <mergeCell ref="B29:D29"/>
    <mergeCell ref="A30:G30"/>
    <mergeCell ref="F27:F28"/>
    <mergeCell ref="G27:G28"/>
  </mergeCells>
  <pageMargins left="0.51181102362204722" right="0.51181102362204722" top="0.78740157480314965" bottom="0.78740157480314965" header="0.31496062992125984" footer="0.31496062992125984"/>
  <pageSetup paperSize="9" scale="7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F9DFD-2F07-43C0-85FD-386366A7FDD4}">
  <dimension ref="A1:N61"/>
  <sheetViews>
    <sheetView workbookViewId="0">
      <selection activeCell="K6" sqref="K6"/>
    </sheetView>
  </sheetViews>
  <sheetFormatPr defaultColWidth="9.140625" defaultRowHeight="15"/>
  <cols>
    <col min="1" max="1" width="21.5703125" style="22" customWidth="1"/>
    <col min="2" max="2" width="36.42578125" style="22" customWidth="1"/>
    <col min="3" max="3" width="9.140625" style="22"/>
    <col min="4" max="4" width="10.42578125" style="22" customWidth="1"/>
    <col min="5" max="5" width="10" style="22" customWidth="1"/>
    <col min="6" max="6" width="9.5703125" style="22" customWidth="1"/>
    <col min="7" max="7" width="9.140625" style="22"/>
    <col min="8" max="8" width="11.42578125" style="22" bestFit="1" customWidth="1"/>
    <col min="9" max="13" width="9.140625" style="22"/>
    <col min="14" max="14" width="15.5703125" style="23" bestFit="1" customWidth="1"/>
    <col min="15" max="16384" width="9.140625" style="22"/>
  </cols>
  <sheetData>
    <row r="1" spans="1:14">
      <c r="A1" s="241" t="s">
        <v>240</v>
      </c>
      <c r="B1" s="242"/>
      <c r="C1" s="242"/>
      <c r="D1" s="242"/>
      <c r="E1" s="246"/>
      <c r="F1" s="246"/>
      <c r="G1" s="246"/>
      <c r="H1" s="247"/>
    </row>
    <row r="2" spans="1:14" ht="49.5" customHeight="1">
      <c r="A2" s="250" t="s">
        <v>269</v>
      </c>
      <c r="B2" s="251"/>
      <c r="C2" s="251"/>
      <c r="D2" s="248"/>
      <c r="E2" s="248"/>
      <c r="F2" s="248"/>
      <c r="G2" s="248"/>
      <c r="H2" s="249"/>
    </row>
    <row r="3" spans="1:14" ht="15.75">
      <c r="A3" s="309" t="s">
        <v>12</v>
      </c>
      <c r="B3" s="310"/>
      <c r="C3" s="310"/>
      <c r="D3" s="310"/>
      <c r="E3" s="310"/>
      <c r="F3" s="310"/>
      <c r="G3" s="310"/>
      <c r="H3" s="311"/>
      <c r="N3" s="22"/>
    </row>
    <row r="4" spans="1:14" s="58" customFormat="1" ht="15" customHeight="1">
      <c r="A4" s="80" t="s">
        <v>200</v>
      </c>
      <c r="B4" s="273" t="s">
        <v>270</v>
      </c>
      <c r="C4" s="274"/>
      <c r="D4" s="274"/>
      <c r="E4" s="274"/>
      <c r="F4" s="274"/>
      <c r="G4" s="274"/>
      <c r="H4" s="275"/>
    </row>
    <row r="5" spans="1:14">
      <c r="A5" s="312" t="s">
        <v>62</v>
      </c>
      <c r="B5" s="313"/>
      <c r="C5" s="313"/>
      <c r="D5" s="313"/>
      <c r="E5" s="313"/>
      <c r="F5" s="313"/>
      <c r="G5" s="313"/>
      <c r="H5" s="314"/>
      <c r="N5" s="22"/>
    </row>
    <row r="6" spans="1:14" ht="27">
      <c r="A6" s="315" t="s">
        <v>63</v>
      </c>
      <c r="B6" s="317" t="s">
        <v>242</v>
      </c>
      <c r="C6" s="319" t="s">
        <v>64</v>
      </c>
      <c r="D6" s="320"/>
      <c r="E6" s="321" t="s">
        <v>65</v>
      </c>
      <c r="F6" s="322"/>
      <c r="G6" s="325" t="s">
        <v>264</v>
      </c>
      <c r="H6" s="59" t="s">
        <v>67</v>
      </c>
      <c r="N6" s="22"/>
    </row>
    <row r="7" spans="1:14" ht="45" customHeight="1">
      <c r="A7" s="316"/>
      <c r="B7" s="318"/>
      <c r="C7" s="319" t="s">
        <v>12</v>
      </c>
      <c r="D7" s="320"/>
      <c r="E7" s="323"/>
      <c r="F7" s="324"/>
      <c r="G7" s="326"/>
      <c r="H7" s="59" t="s">
        <v>68</v>
      </c>
      <c r="N7" s="22"/>
    </row>
    <row r="8" spans="1:14">
      <c r="A8" s="285" t="s">
        <v>69</v>
      </c>
      <c r="B8" s="286"/>
      <c r="C8" s="286"/>
      <c r="D8" s="286"/>
      <c r="E8" s="286"/>
      <c r="F8" s="286"/>
      <c r="G8" s="286"/>
      <c r="H8" s="287"/>
      <c r="N8" s="22"/>
    </row>
    <row r="9" spans="1:14">
      <c r="A9" s="288" t="s">
        <v>2</v>
      </c>
      <c r="B9" s="288" t="s">
        <v>15</v>
      </c>
      <c r="C9" s="288" t="s">
        <v>70</v>
      </c>
      <c r="D9" s="307" t="s">
        <v>71</v>
      </c>
      <c r="E9" s="308"/>
      <c r="F9" s="307" t="s">
        <v>72</v>
      </c>
      <c r="G9" s="308"/>
      <c r="H9" s="296" t="s">
        <v>203</v>
      </c>
      <c r="N9" s="22"/>
    </row>
    <row r="10" spans="1:14">
      <c r="A10" s="289"/>
      <c r="B10" s="289"/>
      <c r="C10" s="289"/>
      <c r="D10" s="60" t="s">
        <v>74</v>
      </c>
      <c r="E10" s="60" t="s">
        <v>75</v>
      </c>
      <c r="F10" s="60" t="s">
        <v>74</v>
      </c>
      <c r="G10" s="60" t="s">
        <v>75</v>
      </c>
      <c r="H10" s="297"/>
      <c r="N10" s="22"/>
    </row>
    <row r="11" spans="1:14" ht="94.5">
      <c r="A11" s="61" t="s">
        <v>195</v>
      </c>
      <c r="B11" s="110" t="s">
        <v>241</v>
      </c>
      <c r="C11" s="42">
        <v>1</v>
      </c>
      <c r="D11" s="42">
        <v>1</v>
      </c>
      <c r="E11" s="62">
        <v>0</v>
      </c>
      <c r="F11" s="42">
        <v>114.55</v>
      </c>
      <c r="G11" s="42">
        <v>31.52</v>
      </c>
      <c r="H11" s="43">
        <f>C11*((D11*F11)+(E11*G11))</f>
        <v>114.55</v>
      </c>
      <c r="N11" s="22"/>
    </row>
    <row r="12" spans="1:14" s="17" customFormat="1">
      <c r="A12" s="220" t="s">
        <v>219</v>
      </c>
      <c r="B12" s="221"/>
      <c r="C12" s="221"/>
      <c r="D12" s="221"/>
      <c r="E12" s="221"/>
      <c r="F12" s="221"/>
      <c r="G12" s="222"/>
      <c r="H12" s="112">
        <f>H11+H10</f>
        <v>114.55</v>
      </c>
    </row>
    <row r="13" spans="1:14" s="17" customFormat="1">
      <c r="A13" s="220" t="s">
        <v>232</v>
      </c>
      <c r="B13" s="221"/>
      <c r="C13" s="221"/>
      <c r="D13" s="221"/>
      <c r="E13" s="221"/>
      <c r="F13" s="221"/>
      <c r="G13" s="222"/>
      <c r="H13" s="112">
        <f>H12*'BDI DESONERADO - SER'!C27</f>
        <v>28.545860000000001</v>
      </c>
    </row>
    <row r="14" spans="1:14">
      <c r="A14" s="298" t="s">
        <v>221</v>
      </c>
      <c r="B14" s="299"/>
      <c r="C14" s="299"/>
      <c r="D14" s="299"/>
      <c r="E14" s="299"/>
      <c r="F14" s="299"/>
      <c r="G14" s="300"/>
      <c r="H14" s="50">
        <f>H13+H12</f>
        <v>143.09585999999999</v>
      </c>
      <c r="N14" s="22"/>
    </row>
    <row r="15" spans="1:14">
      <c r="A15" s="285" t="s">
        <v>77</v>
      </c>
      <c r="B15" s="286"/>
      <c r="C15" s="286"/>
      <c r="D15" s="286"/>
      <c r="E15" s="286"/>
      <c r="F15" s="286"/>
      <c r="G15" s="286"/>
      <c r="H15" s="287"/>
      <c r="N15" s="22"/>
    </row>
    <row r="16" spans="1:14" ht="15" customHeight="1">
      <c r="A16" s="288" t="s">
        <v>2</v>
      </c>
      <c r="B16" s="290" t="s">
        <v>15</v>
      </c>
      <c r="C16" s="296" t="s">
        <v>91</v>
      </c>
      <c r="D16" s="296" t="s">
        <v>79</v>
      </c>
      <c r="E16" s="301" t="s">
        <v>92</v>
      </c>
      <c r="F16" s="302"/>
      <c r="G16" s="303"/>
      <c r="H16" s="296" t="s">
        <v>93</v>
      </c>
      <c r="N16" s="22"/>
    </row>
    <row r="17" spans="1:14" ht="21.75" customHeight="1">
      <c r="A17" s="289"/>
      <c r="B17" s="293"/>
      <c r="C17" s="297"/>
      <c r="D17" s="297"/>
      <c r="E17" s="304"/>
      <c r="F17" s="305"/>
      <c r="G17" s="306"/>
      <c r="H17" s="297"/>
      <c r="N17" s="22"/>
    </row>
    <row r="18" spans="1:14" ht="27">
      <c r="A18" s="63" t="s">
        <v>94</v>
      </c>
      <c r="B18" s="64" t="s">
        <v>87</v>
      </c>
      <c r="C18" s="65">
        <v>1</v>
      </c>
      <c r="D18" s="43">
        <v>20.420000000000002</v>
      </c>
      <c r="E18" s="235">
        <f>D18*0.3</f>
        <v>6.1260000000000003</v>
      </c>
      <c r="F18" s="236"/>
      <c r="G18" s="237"/>
      <c r="H18" s="66">
        <f>C18*(D18+E18)</f>
        <v>26.546000000000003</v>
      </c>
      <c r="I18" s="24"/>
      <c r="N18" s="22"/>
    </row>
    <row r="19" spans="1:14" ht="15" customHeight="1">
      <c r="A19" s="284" t="s">
        <v>95</v>
      </c>
      <c r="B19" s="284"/>
      <c r="C19" s="284"/>
      <c r="D19" s="284"/>
      <c r="E19" s="284"/>
      <c r="F19" s="284"/>
      <c r="G19" s="284"/>
      <c r="H19" s="50">
        <f>SUM(H18:H18)</f>
        <v>26.546000000000003</v>
      </c>
      <c r="N19" s="22"/>
    </row>
    <row r="20" spans="1:14" ht="15" customHeight="1">
      <c r="A20" s="220" t="s">
        <v>266</v>
      </c>
      <c r="B20" s="221"/>
      <c r="C20" s="221"/>
      <c r="D20" s="221"/>
      <c r="E20" s="221"/>
      <c r="F20" s="221"/>
      <c r="G20" s="222"/>
      <c r="H20" s="51">
        <v>0.84330000000000005</v>
      </c>
      <c r="N20" s="22"/>
    </row>
    <row r="21" spans="1:14" s="25" customFormat="1" ht="15" customHeight="1">
      <c r="A21" s="284" t="s">
        <v>88</v>
      </c>
      <c r="B21" s="284"/>
      <c r="C21" s="284"/>
      <c r="D21" s="284"/>
      <c r="E21" s="284"/>
      <c r="F21" s="284"/>
      <c r="G21" s="284"/>
      <c r="H21" s="67">
        <v>0.3</v>
      </c>
    </row>
    <row r="22" spans="1:14" ht="15" customHeight="1">
      <c r="A22" s="284" t="s">
        <v>89</v>
      </c>
      <c r="B22" s="284"/>
      <c r="C22" s="284"/>
      <c r="D22" s="284"/>
      <c r="E22" s="284"/>
      <c r="F22" s="284"/>
      <c r="G22" s="284"/>
      <c r="H22" s="68">
        <v>0</v>
      </c>
      <c r="K22" s="22" t="s">
        <v>90</v>
      </c>
      <c r="N22" s="22"/>
    </row>
    <row r="23" spans="1:14" s="17" customFormat="1" ht="15" customHeight="1">
      <c r="A23" s="220" t="s">
        <v>232</v>
      </c>
      <c r="B23" s="221"/>
      <c r="C23" s="221"/>
      <c r="D23" s="221"/>
      <c r="E23" s="221"/>
      <c r="F23" s="221"/>
      <c r="G23" s="222"/>
      <c r="H23" s="112">
        <f>H19*'BDI DESONERADO - SER'!C27</f>
        <v>6.6152632000000011</v>
      </c>
    </row>
    <row r="24" spans="1:14" ht="15" customHeight="1">
      <c r="A24" s="284" t="s">
        <v>96</v>
      </c>
      <c r="B24" s="284"/>
      <c r="C24" s="284"/>
      <c r="D24" s="284"/>
      <c r="E24" s="284"/>
      <c r="F24" s="284"/>
      <c r="G24" s="284"/>
      <c r="H24" s="50">
        <f>H23+H19</f>
        <v>33.161263200000008</v>
      </c>
      <c r="N24" s="22"/>
    </row>
    <row r="25" spans="1:14" ht="15" customHeight="1">
      <c r="A25" s="285" t="s">
        <v>213</v>
      </c>
      <c r="B25" s="286"/>
      <c r="C25" s="286"/>
      <c r="D25" s="286"/>
      <c r="E25" s="286"/>
      <c r="F25" s="286"/>
      <c r="G25" s="286"/>
      <c r="H25" s="287"/>
      <c r="N25" s="22"/>
    </row>
    <row r="26" spans="1:14" ht="15" customHeight="1">
      <c r="A26" s="288" t="s">
        <v>2</v>
      </c>
      <c r="B26" s="290" t="s">
        <v>15</v>
      </c>
      <c r="C26" s="291"/>
      <c r="D26" s="292"/>
      <c r="E26" s="288" t="s">
        <v>70</v>
      </c>
      <c r="F26" s="288" t="s">
        <v>4</v>
      </c>
      <c r="G26" s="296" t="s">
        <v>85</v>
      </c>
      <c r="H26" s="296" t="s">
        <v>86</v>
      </c>
      <c r="N26" s="22"/>
    </row>
    <row r="27" spans="1:14" ht="15" customHeight="1">
      <c r="A27" s="289"/>
      <c r="B27" s="293"/>
      <c r="C27" s="294"/>
      <c r="D27" s="295"/>
      <c r="E27" s="289"/>
      <c r="F27" s="289"/>
      <c r="G27" s="297"/>
      <c r="H27" s="297"/>
      <c r="N27" s="22"/>
    </row>
    <row r="28" spans="1:14" ht="15" customHeight="1">
      <c r="A28" s="76"/>
      <c r="B28" s="217"/>
      <c r="C28" s="218"/>
      <c r="D28" s="219"/>
      <c r="E28" s="77"/>
      <c r="F28" s="78"/>
      <c r="G28" s="69"/>
      <c r="H28" s="111">
        <f>G28*E28</f>
        <v>0</v>
      </c>
      <c r="N28" s="22"/>
    </row>
    <row r="29" spans="1:14" s="17" customFormat="1" ht="15" customHeight="1">
      <c r="A29" s="220" t="s">
        <v>219</v>
      </c>
      <c r="B29" s="221"/>
      <c r="C29" s="221"/>
      <c r="D29" s="221"/>
      <c r="E29" s="221"/>
      <c r="F29" s="221"/>
      <c r="G29" s="222"/>
      <c r="H29" s="112">
        <f>H28</f>
        <v>0</v>
      </c>
    </row>
    <row r="30" spans="1:14" s="17" customFormat="1" ht="15" customHeight="1">
      <c r="A30" s="220" t="s">
        <v>257</v>
      </c>
      <c r="B30" s="221"/>
      <c r="C30" s="221"/>
      <c r="D30" s="221"/>
      <c r="E30" s="221"/>
      <c r="F30" s="221"/>
      <c r="G30" s="222"/>
      <c r="H30" s="112">
        <f>H29*'BDI DESONERADO - INS'!C27</f>
        <v>0</v>
      </c>
    </row>
    <row r="31" spans="1:14" ht="15" customHeight="1">
      <c r="A31" s="220" t="s">
        <v>212</v>
      </c>
      <c r="B31" s="221"/>
      <c r="C31" s="221"/>
      <c r="D31" s="221"/>
      <c r="E31" s="221"/>
      <c r="F31" s="221"/>
      <c r="G31" s="222"/>
      <c r="H31" s="52">
        <f>H29+H30</f>
        <v>0</v>
      </c>
      <c r="N31" s="22"/>
    </row>
    <row r="32" spans="1:14" ht="15" customHeight="1">
      <c r="A32" s="238" t="s">
        <v>199</v>
      </c>
      <c r="B32" s="239"/>
      <c r="C32" s="239"/>
      <c r="D32" s="239"/>
      <c r="E32" s="239"/>
      <c r="F32" s="239"/>
      <c r="G32" s="239"/>
      <c r="H32" s="240"/>
      <c r="N32" s="22"/>
    </row>
    <row r="33" spans="1:14" ht="15" customHeight="1">
      <c r="A33" s="215" t="s">
        <v>2</v>
      </c>
      <c r="B33" s="209" t="s">
        <v>15</v>
      </c>
      <c r="C33" s="210"/>
      <c r="D33" s="211"/>
      <c r="E33" s="215" t="s">
        <v>70</v>
      </c>
      <c r="F33" s="215" t="s">
        <v>4</v>
      </c>
      <c r="G33" s="223" t="s">
        <v>85</v>
      </c>
      <c r="H33" s="223" t="s">
        <v>86</v>
      </c>
      <c r="N33" s="22"/>
    </row>
    <row r="34" spans="1:14" ht="15" customHeight="1">
      <c r="A34" s="216"/>
      <c r="B34" s="212"/>
      <c r="C34" s="213"/>
      <c r="D34" s="214"/>
      <c r="E34" s="216"/>
      <c r="F34" s="216"/>
      <c r="G34" s="224"/>
      <c r="H34" s="224"/>
      <c r="N34" s="22"/>
    </row>
    <row r="35" spans="1:14" ht="15" customHeight="1">
      <c r="A35" s="103" t="s">
        <v>215</v>
      </c>
      <c r="B35" s="252" t="s">
        <v>214</v>
      </c>
      <c r="C35" s="252"/>
      <c r="D35" s="252"/>
      <c r="E35" s="109">
        <v>2</v>
      </c>
      <c r="F35" s="103" t="s">
        <v>59</v>
      </c>
      <c r="G35" s="69">
        <v>2.2799999999999998</v>
      </c>
      <c r="H35" s="79">
        <f>G35*E35</f>
        <v>4.5599999999999996</v>
      </c>
      <c r="N35" s="22"/>
    </row>
    <row r="36" spans="1:14" s="17" customFormat="1" ht="15" customHeight="1">
      <c r="A36" s="220" t="s">
        <v>219</v>
      </c>
      <c r="B36" s="221"/>
      <c r="C36" s="221"/>
      <c r="D36" s="221"/>
      <c r="E36" s="221"/>
      <c r="F36" s="221"/>
      <c r="G36" s="222"/>
      <c r="H36" s="112">
        <f>H35</f>
        <v>4.5599999999999996</v>
      </c>
    </row>
    <row r="37" spans="1:14" s="17" customFormat="1" ht="15" customHeight="1">
      <c r="A37" s="220" t="s">
        <v>257</v>
      </c>
      <c r="B37" s="221"/>
      <c r="C37" s="221"/>
      <c r="D37" s="221"/>
      <c r="E37" s="221"/>
      <c r="F37" s="221"/>
      <c r="G37" s="222"/>
      <c r="H37" s="112">
        <f>H36*'BDI DESONERADO - INS'!C27</f>
        <v>0.69676799999999994</v>
      </c>
    </row>
    <row r="38" spans="1:14" ht="15" customHeight="1">
      <c r="A38" s="220" t="s">
        <v>217</v>
      </c>
      <c r="B38" s="221"/>
      <c r="C38" s="221"/>
      <c r="D38" s="221"/>
      <c r="E38" s="221"/>
      <c r="F38" s="221"/>
      <c r="G38" s="222"/>
      <c r="H38" s="53">
        <f>H36+H37</f>
        <v>5.2567679999999992</v>
      </c>
      <c r="N38" s="22"/>
    </row>
    <row r="39" spans="1:14" ht="15" customHeight="1">
      <c r="A39" s="253" t="s">
        <v>206</v>
      </c>
      <c r="B39" s="253"/>
      <c r="C39" s="253"/>
      <c r="D39" s="253"/>
      <c r="E39" s="253"/>
      <c r="F39" s="253"/>
      <c r="G39" s="253"/>
      <c r="H39" s="253"/>
      <c r="N39" s="22"/>
    </row>
    <row r="40" spans="1:14" ht="15" customHeight="1">
      <c r="A40" s="254" t="s">
        <v>2</v>
      </c>
      <c r="B40" s="254" t="s">
        <v>15</v>
      </c>
      <c r="C40" s="254"/>
      <c r="D40" s="254"/>
      <c r="E40" s="215" t="s">
        <v>70</v>
      </c>
      <c r="F40" s="215" t="s">
        <v>4</v>
      </c>
      <c r="G40" s="223" t="s">
        <v>85</v>
      </c>
      <c r="H40" s="223" t="s">
        <v>86</v>
      </c>
      <c r="N40" s="22"/>
    </row>
    <row r="41" spans="1:14" ht="15" customHeight="1">
      <c r="A41" s="254"/>
      <c r="B41" s="254"/>
      <c r="C41" s="254"/>
      <c r="D41" s="254"/>
      <c r="E41" s="216"/>
      <c r="F41" s="216"/>
      <c r="G41" s="224"/>
      <c r="H41" s="224"/>
      <c r="N41" s="22"/>
    </row>
    <row r="42" spans="1:14" ht="15" customHeight="1">
      <c r="A42" s="103"/>
      <c r="B42" s="252"/>
      <c r="C42" s="252"/>
      <c r="D42" s="252"/>
      <c r="E42" s="109"/>
      <c r="F42" s="103"/>
      <c r="G42" s="69"/>
      <c r="H42" s="79"/>
      <c r="N42" s="22"/>
    </row>
    <row r="43" spans="1:14" s="17" customFormat="1" ht="15" customHeight="1">
      <c r="A43" s="220" t="s">
        <v>219</v>
      </c>
      <c r="B43" s="221"/>
      <c r="C43" s="221"/>
      <c r="D43" s="221"/>
      <c r="E43" s="221"/>
      <c r="F43" s="221"/>
      <c r="G43" s="222"/>
      <c r="H43" s="112">
        <f>H42</f>
        <v>0</v>
      </c>
    </row>
    <row r="44" spans="1:14" s="17" customFormat="1" ht="15" customHeight="1">
      <c r="A44" s="220" t="s">
        <v>257</v>
      </c>
      <c r="B44" s="221"/>
      <c r="C44" s="221"/>
      <c r="D44" s="221"/>
      <c r="E44" s="221"/>
      <c r="F44" s="221"/>
      <c r="G44" s="222"/>
      <c r="H44" s="112">
        <f>H43*'BDI DESONERADO - INS'!C27</f>
        <v>0</v>
      </c>
    </row>
    <row r="45" spans="1:14" ht="15" customHeight="1" thickBot="1">
      <c r="A45" s="281" t="s">
        <v>216</v>
      </c>
      <c r="B45" s="282"/>
      <c r="C45" s="282"/>
      <c r="D45" s="282"/>
      <c r="E45" s="282"/>
      <c r="F45" s="282"/>
      <c r="G45" s="283"/>
      <c r="H45" s="54">
        <f>H43+H44</f>
        <v>0</v>
      </c>
      <c r="N45" s="22"/>
    </row>
    <row r="46" spans="1:14" ht="15" customHeight="1" thickTop="1">
      <c r="A46" s="278"/>
      <c r="B46" s="279"/>
      <c r="C46" s="279"/>
      <c r="D46" s="279"/>
      <c r="E46" s="279"/>
      <c r="F46" s="279"/>
      <c r="G46" s="279"/>
      <c r="H46" s="280"/>
      <c r="N46" s="22"/>
    </row>
    <row r="47" spans="1:14" ht="15" customHeight="1">
      <c r="A47" s="284" t="s">
        <v>222</v>
      </c>
      <c r="B47" s="284"/>
      <c r="C47" s="284"/>
      <c r="D47" s="284"/>
      <c r="E47" s="284"/>
      <c r="F47" s="284"/>
      <c r="G47" s="284"/>
      <c r="H47" s="50">
        <f>ROUND(H45+H38+H31+H24+H14,2)</f>
        <v>181.51</v>
      </c>
      <c r="N47" s="22"/>
    </row>
    <row r="48" spans="1:14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mergeCells count="72">
    <mergeCell ref="A3:H3"/>
    <mergeCell ref="A5:H5"/>
    <mergeCell ref="A6:A7"/>
    <mergeCell ref="B6:B7"/>
    <mergeCell ref="C6:D6"/>
    <mergeCell ref="E6:F7"/>
    <mergeCell ref="G6:G7"/>
    <mergeCell ref="C7:D7"/>
    <mergeCell ref="A8:H8"/>
    <mergeCell ref="A9:A10"/>
    <mergeCell ref="B9:B10"/>
    <mergeCell ref="C9:C10"/>
    <mergeCell ref="D9:E9"/>
    <mergeCell ref="F9:G9"/>
    <mergeCell ref="H9:H10"/>
    <mergeCell ref="A14:G14"/>
    <mergeCell ref="A15:H15"/>
    <mergeCell ref="A16:A17"/>
    <mergeCell ref="B16:B17"/>
    <mergeCell ref="C16:C17"/>
    <mergeCell ref="D16:D17"/>
    <mergeCell ref="E16:G17"/>
    <mergeCell ref="H16:H17"/>
    <mergeCell ref="E18:G18"/>
    <mergeCell ref="A19:G19"/>
    <mergeCell ref="A20:G20"/>
    <mergeCell ref="A21:G21"/>
    <mergeCell ref="A22:G22"/>
    <mergeCell ref="F33:F34"/>
    <mergeCell ref="G33:G34"/>
    <mergeCell ref="H33:H34"/>
    <mergeCell ref="B28:D28"/>
    <mergeCell ref="A24:G24"/>
    <mergeCell ref="A25:H25"/>
    <mergeCell ref="A26:A27"/>
    <mergeCell ref="B26:D27"/>
    <mergeCell ref="E26:E27"/>
    <mergeCell ref="F26:F27"/>
    <mergeCell ref="G26:G27"/>
    <mergeCell ref="H26:H27"/>
    <mergeCell ref="A47:G47"/>
    <mergeCell ref="A1:D1"/>
    <mergeCell ref="E1:H1"/>
    <mergeCell ref="A2:C2"/>
    <mergeCell ref="D2:H2"/>
    <mergeCell ref="B35:D35"/>
    <mergeCell ref="A38:G38"/>
    <mergeCell ref="A39:H39"/>
    <mergeCell ref="A40:A41"/>
    <mergeCell ref="B40:D41"/>
    <mergeCell ref="E40:E41"/>
    <mergeCell ref="F40:F41"/>
    <mergeCell ref="G40:G41"/>
    <mergeCell ref="B4:H4"/>
    <mergeCell ref="H40:H41"/>
    <mergeCell ref="B33:D34"/>
    <mergeCell ref="A46:H46"/>
    <mergeCell ref="B42:D42"/>
    <mergeCell ref="A13:G13"/>
    <mergeCell ref="A12:G12"/>
    <mergeCell ref="A23:G23"/>
    <mergeCell ref="A29:G29"/>
    <mergeCell ref="A30:G30"/>
    <mergeCell ref="A36:G36"/>
    <mergeCell ref="A37:G37"/>
    <mergeCell ref="A43:G43"/>
    <mergeCell ref="A44:G44"/>
    <mergeCell ref="A45:G45"/>
    <mergeCell ref="A31:G31"/>
    <mergeCell ref="A32:H32"/>
    <mergeCell ref="A33:A34"/>
    <mergeCell ref="E33:E34"/>
  </mergeCells>
  <pageMargins left="0.51181102362204722" right="0.51181102362204722" top="0.78740157480314965" bottom="0.78740157480314965" header="0.31496062992125984" footer="0.31496062992125984"/>
  <pageSetup paperSize="9"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C1001-5DF3-4A1A-AFD7-38017558B279}">
  <dimension ref="A1:N55"/>
  <sheetViews>
    <sheetView workbookViewId="0">
      <selection activeCell="B4" sqref="B4:H4"/>
    </sheetView>
  </sheetViews>
  <sheetFormatPr defaultColWidth="9.140625" defaultRowHeight="15"/>
  <cols>
    <col min="1" max="1" width="21.5703125" style="22" customWidth="1"/>
    <col min="2" max="2" width="36.42578125" style="22" customWidth="1"/>
    <col min="3" max="3" width="9.140625" style="22"/>
    <col min="4" max="4" width="10.42578125" style="22" customWidth="1"/>
    <col min="5" max="5" width="10" style="22" customWidth="1"/>
    <col min="6" max="6" width="9.5703125" style="22" customWidth="1"/>
    <col min="7" max="7" width="9.140625" style="22"/>
    <col min="8" max="8" width="11.42578125" style="22" bestFit="1" customWidth="1"/>
    <col min="9" max="13" width="9.140625" style="22"/>
    <col min="14" max="14" width="15.5703125" style="23" bestFit="1" customWidth="1"/>
    <col min="15" max="16384" width="9.140625" style="22"/>
  </cols>
  <sheetData>
    <row r="1" spans="1:14">
      <c r="A1" s="241" t="s">
        <v>240</v>
      </c>
      <c r="B1" s="242"/>
      <c r="C1" s="242"/>
      <c r="D1" s="242"/>
      <c r="E1" s="246"/>
      <c r="F1" s="246"/>
      <c r="G1" s="246"/>
      <c r="H1" s="247"/>
    </row>
    <row r="2" spans="1:14" ht="49.5" customHeight="1">
      <c r="A2" s="250" t="s">
        <v>269</v>
      </c>
      <c r="B2" s="251"/>
      <c r="C2" s="251"/>
      <c r="D2" s="248"/>
      <c r="E2" s="248"/>
      <c r="F2" s="248"/>
      <c r="G2" s="248"/>
      <c r="H2" s="249"/>
    </row>
    <row r="3" spans="1:14" ht="15.75">
      <c r="A3" s="309" t="s">
        <v>29</v>
      </c>
      <c r="B3" s="310"/>
      <c r="C3" s="310"/>
      <c r="D3" s="310"/>
      <c r="E3" s="310"/>
      <c r="F3" s="310"/>
      <c r="G3" s="310"/>
      <c r="H3" s="311"/>
      <c r="N3" s="22"/>
    </row>
    <row r="4" spans="1:14" s="58" customFormat="1" ht="15" customHeight="1">
      <c r="A4" s="80" t="s">
        <v>200</v>
      </c>
      <c r="B4" s="273" t="s">
        <v>270</v>
      </c>
      <c r="C4" s="274"/>
      <c r="D4" s="274"/>
      <c r="E4" s="274"/>
      <c r="F4" s="274"/>
      <c r="G4" s="274"/>
      <c r="H4" s="275"/>
    </row>
    <row r="5" spans="1:14">
      <c r="A5" s="312" t="s">
        <v>62</v>
      </c>
      <c r="B5" s="313"/>
      <c r="C5" s="313"/>
      <c r="D5" s="313"/>
      <c r="E5" s="313"/>
      <c r="F5" s="313"/>
      <c r="G5" s="313"/>
      <c r="H5" s="314"/>
      <c r="N5" s="22"/>
    </row>
    <row r="6" spans="1:14" ht="27">
      <c r="A6" s="315" t="s">
        <v>63</v>
      </c>
      <c r="B6" s="317" t="s">
        <v>263</v>
      </c>
      <c r="C6" s="319" t="s">
        <v>64</v>
      </c>
      <c r="D6" s="320"/>
      <c r="E6" s="321" t="s">
        <v>65</v>
      </c>
      <c r="F6" s="322"/>
      <c r="G6" s="325" t="s">
        <v>264</v>
      </c>
      <c r="H6" s="59" t="s">
        <v>67</v>
      </c>
      <c r="N6" s="22"/>
    </row>
    <row r="7" spans="1:14" ht="45" customHeight="1">
      <c r="A7" s="316"/>
      <c r="B7" s="318"/>
      <c r="C7" s="319" t="s">
        <v>29</v>
      </c>
      <c r="D7" s="320"/>
      <c r="E7" s="323"/>
      <c r="F7" s="324"/>
      <c r="G7" s="326"/>
      <c r="H7" s="59" t="s">
        <v>68</v>
      </c>
      <c r="N7" s="22"/>
    </row>
    <row r="8" spans="1:14">
      <c r="A8" s="285" t="s">
        <v>69</v>
      </c>
      <c r="B8" s="286"/>
      <c r="C8" s="286"/>
      <c r="D8" s="286"/>
      <c r="E8" s="286"/>
      <c r="F8" s="286"/>
      <c r="G8" s="286"/>
      <c r="H8" s="287"/>
      <c r="N8" s="22"/>
    </row>
    <row r="9" spans="1:14">
      <c r="A9" s="288" t="s">
        <v>2</v>
      </c>
      <c r="B9" s="288" t="s">
        <v>15</v>
      </c>
      <c r="C9" s="288" t="s">
        <v>70</v>
      </c>
      <c r="D9" s="307" t="s">
        <v>71</v>
      </c>
      <c r="E9" s="308"/>
      <c r="F9" s="307" t="s">
        <v>72</v>
      </c>
      <c r="G9" s="308"/>
      <c r="H9" s="296" t="s">
        <v>203</v>
      </c>
      <c r="N9" s="22"/>
    </row>
    <row r="10" spans="1:14">
      <c r="A10" s="289"/>
      <c r="B10" s="289"/>
      <c r="C10" s="289"/>
      <c r="D10" s="60" t="s">
        <v>74</v>
      </c>
      <c r="E10" s="60" t="s">
        <v>75</v>
      </c>
      <c r="F10" s="60" t="s">
        <v>74</v>
      </c>
      <c r="G10" s="60" t="s">
        <v>75</v>
      </c>
      <c r="H10" s="297"/>
      <c r="N10" s="22"/>
    </row>
    <row r="11" spans="1:14">
      <c r="A11" s="40"/>
      <c r="B11" s="41"/>
      <c r="C11" s="42"/>
      <c r="D11" s="244"/>
      <c r="E11" s="245"/>
      <c r="F11" s="244"/>
      <c r="G11" s="245"/>
      <c r="H11" s="43">
        <f>C11*((D11*F11)+(E11*G11))</f>
        <v>0</v>
      </c>
      <c r="N11" s="22"/>
    </row>
    <row r="12" spans="1:14" s="17" customFormat="1">
      <c r="A12" s="220" t="s">
        <v>219</v>
      </c>
      <c r="B12" s="221"/>
      <c r="C12" s="221"/>
      <c r="D12" s="221"/>
      <c r="E12" s="221"/>
      <c r="F12" s="221"/>
      <c r="G12" s="222"/>
      <c r="H12" s="121">
        <f>H11</f>
        <v>0</v>
      </c>
    </row>
    <row r="13" spans="1:14" s="17" customFormat="1">
      <c r="A13" s="220" t="s">
        <v>231</v>
      </c>
      <c r="B13" s="221"/>
      <c r="C13" s="221"/>
      <c r="D13" s="221"/>
      <c r="E13" s="221"/>
      <c r="F13" s="221"/>
      <c r="G13" s="222"/>
      <c r="H13" s="112">
        <f>H12/220</f>
        <v>0</v>
      </c>
    </row>
    <row r="14" spans="1:14" s="17" customFormat="1">
      <c r="A14" s="220" t="s">
        <v>257</v>
      </c>
      <c r="B14" s="221"/>
      <c r="C14" s="221"/>
      <c r="D14" s="221"/>
      <c r="E14" s="221"/>
      <c r="F14" s="221"/>
      <c r="G14" s="222"/>
      <c r="H14" s="112">
        <f>H13*'BDI DESONERADO - INS'!C27</f>
        <v>0</v>
      </c>
    </row>
    <row r="15" spans="1:14">
      <c r="A15" s="298" t="s">
        <v>221</v>
      </c>
      <c r="B15" s="299"/>
      <c r="C15" s="299"/>
      <c r="D15" s="299"/>
      <c r="E15" s="299"/>
      <c r="F15" s="299"/>
      <c r="G15" s="300"/>
      <c r="H15" s="50">
        <f>H14+H13</f>
        <v>0</v>
      </c>
      <c r="N15" s="22"/>
    </row>
    <row r="16" spans="1:14">
      <c r="A16" s="285" t="s">
        <v>77</v>
      </c>
      <c r="B16" s="286"/>
      <c r="C16" s="286"/>
      <c r="D16" s="286"/>
      <c r="E16" s="286"/>
      <c r="F16" s="286"/>
      <c r="G16" s="286"/>
      <c r="H16" s="287"/>
      <c r="N16" s="22"/>
    </row>
    <row r="17" spans="1:14" ht="15" customHeight="1">
      <c r="A17" s="288" t="s">
        <v>2</v>
      </c>
      <c r="B17" s="290" t="s">
        <v>15</v>
      </c>
      <c r="C17" s="296" t="s">
        <v>91</v>
      </c>
      <c r="D17" s="296" t="s">
        <v>79</v>
      </c>
      <c r="E17" s="301" t="s">
        <v>92</v>
      </c>
      <c r="F17" s="302"/>
      <c r="G17" s="303"/>
      <c r="H17" s="296" t="s">
        <v>93</v>
      </c>
      <c r="N17" s="22"/>
    </row>
    <row r="18" spans="1:14" ht="21.75" customHeight="1">
      <c r="A18" s="289"/>
      <c r="B18" s="293"/>
      <c r="C18" s="297"/>
      <c r="D18" s="297"/>
      <c r="E18" s="304"/>
      <c r="F18" s="305"/>
      <c r="G18" s="306"/>
      <c r="H18" s="297"/>
      <c r="N18" s="22"/>
    </row>
    <row r="19" spans="1:14">
      <c r="A19" s="63"/>
      <c r="B19" s="64"/>
      <c r="C19" s="65"/>
      <c r="D19" s="43"/>
      <c r="E19" s="235"/>
      <c r="F19" s="236"/>
      <c r="G19" s="237"/>
      <c r="H19" s="66"/>
      <c r="I19" s="24"/>
      <c r="N19" s="22"/>
    </row>
    <row r="20" spans="1:14">
      <c r="A20" s="284" t="s">
        <v>95</v>
      </c>
      <c r="B20" s="284"/>
      <c r="C20" s="284"/>
      <c r="D20" s="284"/>
      <c r="E20" s="284"/>
      <c r="F20" s="284"/>
      <c r="G20" s="284"/>
      <c r="H20" s="50">
        <f>SUM(H19:H19)</f>
        <v>0</v>
      </c>
      <c r="N20" s="22"/>
    </row>
    <row r="21" spans="1:14">
      <c r="A21" s="220" t="s">
        <v>266</v>
      </c>
      <c r="B21" s="221"/>
      <c r="C21" s="221"/>
      <c r="D21" s="221"/>
      <c r="E21" s="221"/>
      <c r="F21" s="221"/>
      <c r="G21" s="222"/>
      <c r="H21" s="51">
        <v>0.84330000000000005</v>
      </c>
      <c r="N21" s="22"/>
    </row>
    <row r="22" spans="1:14" s="25" customFormat="1" ht="15" customHeight="1">
      <c r="A22" s="284" t="s">
        <v>88</v>
      </c>
      <c r="B22" s="284"/>
      <c r="C22" s="284"/>
      <c r="D22" s="284"/>
      <c r="E22" s="284"/>
      <c r="F22" s="284"/>
      <c r="G22" s="284"/>
      <c r="H22" s="67">
        <v>0.3</v>
      </c>
    </row>
    <row r="23" spans="1:14">
      <c r="A23" s="284" t="s">
        <v>89</v>
      </c>
      <c r="B23" s="284"/>
      <c r="C23" s="284"/>
      <c r="D23" s="284"/>
      <c r="E23" s="284"/>
      <c r="F23" s="284"/>
      <c r="G23" s="284"/>
      <c r="H23" s="68">
        <v>0</v>
      </c>
      <c r="N23" s="22"/>
    </row>
    <row r="24" spans="1:14" s="17" customFormat="1">
      <c r="A24" s="220" t="s">
        <v>232</v>
      </c>
      <c r="B24" s="221"/>
      <c r="C24" s="221"/>
      <c r="D24" s="221"/>
      <c r="E24" s="221"/>
      <c r="F24" s="221"/>
      <c r="G24" s="222"/>
      <c r="H24" s="112">
        <f>H20*'BDI DESONERADO - SER'!C27</f>
        <v>0</v>
      </c>
    </row>
    <row r="25" spans="1:14">
      <c r="A25" s="284" t="s">
        <v>96</v>
      </c>
      <c r="B25" s="284"/>
      <c r="C25" s="284"/>
      <c r="D25" s="284"/>
      <c r="E25" s="284"/>
      <c r="F25" s="284"/>
      <c r="G25" s="284"/>
      <c r="H25" s="50">
        <f>H24+H20</f>
        <v>0</v>
      </c>
      <c r="N25" s="22"/>
    </row>
    <row r="26" spans="1:14">
      <c r="A26" s="285" t="s">
        <v>238</v>
      </c>
      <c r="B26" s="286"/>
      <c r="C26" s="286"/>
      <c r="D26" s="286"/>
      <c r="E26" s="286"/>
      <c r="F26" s="286"/>
      <c r="G26" s="286"/>
      <c r="H26" s="287"/>
      <c r="N26" s="22"/>
    </row>
    <row r="27" spans="1:14">
      <c r="A27" s="288" t="s">
        <v>2</v>
      </c>
      <c r="B27" s="290" t="s">
        <v>15</v>
      </c>
      <c r="C27" s="291"/>
      <c r="D27" s="292"/>
      <c r="E27" s="288" t="s">
        <v>70</v>
      </c>
      <c r="F27" s="288" t="s">
        <v>4</v>
      </c>
      <c r="G27" s="296" t="s">
        <v>85</v>
      </c>
      <c r="H27" s="296" t="s">
        <v>86</v>
      </c>
      <c r="N27" s="22"/>
    </row>
    <row r="28" spans="1:14">
      <c r="A28" s="289"/>
      <c r="B28" s="293"/>
      <c r="C28" s="294"/>
      <c r="D28" s="295"/>
      <c r="E28" s="289"/>
      <c r="F28" s="289"/>
      <c r="G28" s="297"/>
      <c r="H28" s="297"/>
      <c r="N28" s="22"/>
    </row>
    <row r="29" spans="1:14" ht="15" customHeight="1">
      <c r="A29" s="76" t="s">
        <v>247</v>
      </c>
      <c r="B29" s="217" t="s">
        <v>239</v>
      </c>
      <c r="C29" s="218"/>
      <c r="D29" s="219"/>
      <c r="E29" s="77">
        <v>1</v>
      </c>
      <c r="F29" s="78" t="s">
        <v>4</v>
      </c>
      <c r="G29" s="69">
        <v>1.8</v>
      </c>
      <c r="H29" s="111">
        <f>G29*E29</f>
        <v>1.8</v>
      </c>
      <c r="N29" s="22"/>
    </row>
    <row r="30" spans="1:14" s="17" customFormat="1">
      <c r="A30" s="220" t="s">
        <v>219</v>
      </c>
      <c r="B30" s="221"/>
      <c r="C30" s="221"/>
      <c r="D30" s="221"/>
      <c r="E30" s="221"/>
      <c r="F30" s="221"/>
      <c r="G30" s="222"/>
      <c r="H30" s="112">
        <f>H29</f>
        <v>1.8</v>
      </c>
      <c r="K30" s="182"/>
    </row>
    <row r="31" spans="1:14" s="17" customFormat="1">
      <c r="A31" s="220" t="s">
        <v>257</v>
      </c>
      <c r="B31" s="221"/>
      <c r="C31" s="221"/>
      <c r="D31" s="221"/>
      <c r="E31" s="221"/>
      <c r="F31" s="221"/>
      <c r="G31" s="222"/>
      <c r="H31" s="112">
        <f>H30*'BDI DESONERADO - INS'!C27</f>
        <v>0.27504000000000001</v>
      </c>
    </row>
    <row r="32" spans="1:14">
      <c r="A32" s="220" t="s">
        <v>212</v>
      </c>
      <c r="B32" s="221"/>
      <c r="C32" s="221"/>
      <c r="D32" s="221"/>
      <c r="E32" s="221"/>
      <c r="F32" s="221"/>
      <c r="G32" s="222"/>
      <c r="H32" s="52">
        <f>H30+H31</f>
        <v>2.07504</v>
      </c>
      <c r="N32" s="22"/>
    </row>
    <row r="33" spans="1:14">
      <c r="A33" s="285" t="s">
        <v>235</v>
      </c>
      <c r="B33" s="286"/>
      <c r="C33" s="286"/>
      <c r="D33" s="286"/>
      <c r="E33" s="286"/>
      <c r="F33" s="286"/>
      <c r="G33" s="286"/>
      <c r="H33" s="287"/>
      <c r="N33" s="22"/>
    </row>
    <row r="34" spans="1:14">
      <c r="A34" s="288" t="s">
        <v>2</v>
      </c>
      <c r="B34" s="290" t="s">
        <v>15</v>
      </c>
      <c r="C34" s="291"/>
      <c r="D34" s="292"/>
      <c r="E34" s="288" t="s">
        <v>70</v>
      </c>
      <c r="F34" s="288" t="s">
        <v>4</v>
      </c>
      <c r="G34" s="296" t="s">
        <v>85</v>
      </c>
      <c r="H34" s="296" t="s">
        <v>86</v>
      </c>
      <c r="N34" s="22"/>
    </row>
    <row r="35" spans="1:14">
      <c r="A35" s="289"/>
      <c r="B35" s="293"/>
      <c r="C35" s="294"/>
      <c r="D35" s="295"/>
      <c r="E35" s="289"/>
      <c r="F35" s="289"/>
      <c r="G35" s="297"/>
      <c r="H35" s="297"/>
      <c r="N35" s="22"/>
    </row>
    <row r="36" spans="1:14" ht="30" customHeight="1">
      <c r="A36" s="76"/>
      <c r="B36" s="217"/>
      <c r="C36" s="218"/>
      <c r="D36" s="219"/>
      <c r="E36" s="77"/>
      <c r="F36" s="78"/>
      <c r="G36" s="69"/>
      <c r="H36" s="111">
        <f>G36*E36</f>
        <v>0</v>
      </c>
      <c r="N36" s="22"/>
    </row>
    <row r="37" spans="1:14" s="17" customFormat="1">
      <c r="A37" s="220" t="s">
        <v>219</v>
      </c>
      <c r="B37" s="221"/>
      <c r="C37" s="221"/>
      <c r="D37" s="221"/>
      <c r="E37" s="221"/>
      <c r="F37" s="221"/>
      <c r="G37" s="222"/>
      <c r="H37" s="112">
        <f>H36</f>
        <v>0</v>
      </c>
    </row>
    <row r="38" spans="1:14" s="17" customFormat="1">
      <c r="A38" s="220" t="s">
        <v>257</v>
      </c>
      <c r="B38" s="221"/>
      <c r="C38" s="221"/>
      <c r="D38" s="221"/>
      <c r="E38" s="221"/>
      <c r="F38" s="221"/>
      <c r="G38" s="222"/>
      <c r="H38" s="112">
        <f>H37*'BDI DESONERADO - INS'!C27</f>
        <v>0</v>
      </c>
    </row>
    <row r="39" spans="1:14">
      <c r="A39" s="220" t="s">
        <v>212</v>
      </c>
      <c r="B39" s="221"/>
      <c r="C39" s="221"/>
      <c r="D39" s="221"/>
      <c r="E39" s="221"/>
      <c r="F39" s="221"/>
      <c r="G39" s="222"/>
      <c r="H39" s="52">
        <f>H37+H38</f>
        <v>0</v>
      </c>
      <c r="N39" s="22"/>
    </row>
    <row r="40" spans="1:14">
      <c r="A40" s="238" t="s">
        <v>236</v>
      </c>
      <c r="B40" s="239"/>
      <c r="C40" s="239"/>
      <c r="D40" s="239"/>
      <c r="E40" s="239"/>
      <c r="F40" s="239"/>
      <c r="G40" s="239"/>
      <c r="H40" s="240"/>
      <c r="N40" s="22"/>
    </row>
    <row r="41" spans="1:14" ht="15" customHeight="1">
      <c r="A41" s="215" t="s">
        <v>2</v>
      </c>
      <c r="B41" s="209" t="s">
        <v>15</v>
      </c>
      <c r="C41" s="210"/>
      <c r="D41" s="211"/>
      <c r="E41" s="215" t="s">
        <v>70</v>
      </c>
      <c r="F41" s="215" t="s">
        <v>4</v>
      </c>
      <c r="G41" s="223" t="s">
        <v>85</v>
      </c>
      <c r="H41" s="223" t="s">
        <v>86</v>
      </c>
      <c r="N41" s="22"/>
    </row>
    <row r="42" spans="1:14">
      <c r="A42" s="216"/>
      <c r="B42" s="212"/>
      <c r="C42" s="213"/>
      <c r="D42" s="214"/>
      <c r="E42" s="216"/>
      <c r="F42" s="216"/>
      <c r="G42" s="224"/>
      <c r="H42" s="224"/>
      <c r="N42" s="22"/>
    </row>
    <row r="43" spans="1:14">
      <c r="A43" s="103"/>
      <c r="B43" s="252"/>
      <c r="C43" s="252"/>
      <c r="D43" s="252"/>
      <c r="E43" s="109"/>
      <c r="F43" s="103"/>
      <c r="G43" s="69"/>
      <c r="H43" s="79">
        <f>G43*E43</f>
        <v>0</v>
      </c>
      <c r="N43" s="22"/>
    </row>
    <row r="44" spans="1:14" s="17" customFormat="1">
      <c r="A44" s="220" t="s">
        <v>219</v>
      </c>
      <c r="B44" s="221"/>
      <c r="C44" s="221"/>
      <c r="D44" s="221"/>
      <c r="E44" s="221"/>
      <c r="F44" s="221"/>
      <c r="G44" s="222"/>
      <c r="H44" s="112">
        <f>H43</f>
        <v>0</v>
      </c>
    </row>
    <row r="45" spans="1:14" s="17" customFormat="1">
      <c r="A45" s="220" t="s">
        <v>257</v>
      </c>
      <c r="B45" s="221"/>
      <c r="C45" s="221"/>
      <c r="D45" s="221"/>
      <c r="E45" s="221"/>
      <c r="F45" s="221"/>
      <c r="G45" s="222"/>
      <c r="H45" s="112">
        <f>H44*'BDI DESONERADO - INS'!C27</f>
        <v>0</v>
      </c>
    </row>
    <row r="46" spans="1:14">
      <c r="A46" s="220" t="s">
        <v>217</v>
      </c>
      <c r="B46" s="221"/>
      <c r="C46" s="221"/>
      <c r="D46" s="221"/>
      <c r="E46" s="221"/>
      <c r="F46" s="221"/>
      <c r="G46" s="222"/>
      <c r="H46" s="53">
        <f>H44+H45</f>
        <v>0</v>
      </c>
      <c r="N46" s="22"/>
    </row>
    <row r="47" spans="1:14">
      <c r="A47" s="253" t="s">
        <v>237</v>
      </c>
      <c r="B47" s="253"/>
      <c r="C47" s="253"/>
      <c r="D47" s="253"/>
      <c r="E47" s="253"/>
      <c r="F47" s="253"/>
      <c r="G47" s="253"/>
      <c r="H47" s="253"/>
      <c r="N47" s="22"/>
    </row>
    <row r="48" spans="1:14" ht="14.45" customHeight="1">
      <c r="A48" s="254" t="s">
        <v>2</v>
      </c>
      <c r="B48" s="254" t="s">
        <v>15</v>
      </c>
      <c r="C48" s="254"/>
      <c r="D48" s="254"/>
      <c r="E48" s="215" t="s">
        <v>70</v>
      </c>
      <c r="F48" s="215" t="s">
        <v>4</v>
      </c>
      <c r="G48" s="223" t="s">
        <v>85</v>
      </c>
      <c r="H48" s="223" t="s">
        <v>86</v>
      </c>
      <c r="N48" s="22"/>
    </row>
    <row r="49" spans="1:14">
      <c r="A49" s="254"/>
      <c r="B49" s="254"/>
      <c r="C49" s="254"/>
      <c r="D49" s="254"/>
      <c r="E49" s="216"/>
      <c r="F49" s="216"/>
      <c r="G49" s="224"/>
      <c r="H49" s="224"/>
      <c r="N49" s="22"/>
    </row>
    <row r="50" spans="1:14">
      <c r="A50" s="103"/>
      <c r="B50" s="252"/>
      <c r="C50" s="252"/>
      <c r="D50" s="252"/>
      <c r="E50" s="109"/>
      <c r="F50" s="103"/>
      <c r="G50" s="69"/>
      <c r="H50" s="79">
        <f>G50*E50</f>
        <v>0</v>
      </c>
      <c r="N50" s="22"/>
    </row>
    <row r="51" spans="1:14" s="17" customFormat="1">
      <c r="A51" s="220" t="s">
        <v>219</v>
      </c>
      <c r="B51" s="221"/>
      <c r="C51" s="221"/>
      <c r="D51" s="221"/>
      <c r="E51" s="221"/>
      <c r="F51" s="221"/>
      <c r="G51" s="222"/>
      <c r="H51" s="112">
        <f>H50</f>
        <v>0</v>
      </c>
    </row>
    <row r="52" spans="1:14" s="17" customFormat="1">
      <c r="A52" s="220" t="s">
        <v>257</v>
      </c>
      <c r="B52" s="221"/>
      <c r="C52" s="221"/>
      <c r="D52" s="221"/>
      <c r="E52" s="221"/>
      <c r="F52" s="221"/>
      <c r="G52" s="222"/>
      <c r="H52" s="112">
        <f>H51*'BDI DESONERADO - INS'!C27</f>
        <v>0</v>
      </c>
    </row>
    <row r="53" spans="1:14" ht="15.75" thickBot="1">
      <c r="A53" s="281" t="s">
        <v>216</v>
      </c>
      <c r="B53" s="282"/>
      <c r="C53" s="282"/>
      <c r="D53" s="282"/>
      <c r="E53" s="282"/>
      <c r="F53" s="282"/>
      <c r="G53" s="283"/>
      <c r="H53" s="54">
        <f>H51+H52</f>
        <v>0</v>
      </c>
      <c r="N53" s="22"/>
    </row>
    <row r="54" spans="1:14" ht="15.75" thickTop="1">
      <c r="A54" s="278"/>
      <c r="B54" s="279"/>
      <c r="C54" s="279"/>
      <c r="D54" s="279"/>
      <c r="E54" s="279"/>
      <c r="F54" s="279"/>
      <c r="G54" s="279"/>
      <c r="H54" s="280"/>
      <c r="N54" s="22"/>
    </row>
    <row r="55" spans="1:14">
      <c r="A55" s="284" t="s">
        <v>222</v>
      </c>
      <c r="B55" s="284"/>
      <c r="C55" s="284"/>
      <c r="D55" s="284"/>
      <c r="E55" s="284"/>
      <c r="F55" s="284"/>
      <c r="G55" s="284"/>
      <c r="H55" s="50">
        <f>ROUND(H53+H46+H39+H25+H15+H32,2)</f>
        <v>2.08</v>
      </c>
      <c r="N55" s="22"/>
    </row>
  </sheetData>
  <mergeCells count="86">
    <mergeCell ref="A8:H8"/>
    <mergeCell ref="A9:A10"/>
    <mergeCell ref="B9:B10"/>
    <mergeCell ref="C9:C10"/>
    <mergeCell ref="B4:H4"/>
    <mergeCell ref="A5:H5"/>
    <mergeCell ref="A6:A7"/>
    <mergeCell ref="B6:B7"/>
    <mergeCell ref="C6:D6"/>
    <mergeCell ref="E6:F7"/>
    <mergeCell ref="G6:G7"/>
    <mergeCell ref="C7:D7"/>
    <mergeCell ref="D9:E9"/>
    <mergeCell ref="F9:G9"/>
    <mergeCell ref="H9:H10"/>
    <mergeCell ref="A1:D1"/>
    <mergeCell ref="E1:H1"/>
    <mergeCell ref="A2:C2"/>
    <mergeCell ref="D2:H2"/>
    <mergeCell ref="A3:H3"/>
    <mergeCell ref="A24:G24"/>
    <mergeCell ref="A13:G13"/>
    <mergeCell ref="A14:G14"/>
    <mergeCell ref="A15:G15"/>
    <mergeCell ref="A16:H16"/>
    <mergeCell ref="A17:A18"/>
    <mergeCell ref="B17:B18"/>
    <mergeCell ref="C17:C18"/>
    <mergeCell ref="D17:D18"/>
    <mergeCell ref="E17:G18"/>
    <mergeCell ref="H17:H18"/>
    <mergeCell ref="E19:G19"/>
    <mergeCell ref="A20:G20"/>
    <mergeCell ref="A21:G21"/>
    <mergeCell ref="A22:G22"/>
    <mergeCell ref="A23:G23"/>
    <mergeCell ref="A25:G25"/>
    <mergeCell ref="A33:H33"/>
    <mergeCell ref="A30:G30"/>
    <mergeCell ref="A31:G31"/>
    <mergeCell ref="A32:G32"/>
    <mergeCell ref="H34:H35"/>
    <mergeCell ref="A26:H26"/>
    <mergeCell ref="A27:A28"/>
    <mergeCell ref="B27:D28"/>
    <mergeCell ref="E27:E28"/>
    <mergeCell ref="F27:F28"/>
    <mergeCell ref="G27:G28"/>
    <mergeCell ref="H27:H28"/>
    <mergeCell ref="B29:D29"/>
    <mergeCell ref="A34:A35"/>
    <mergeCell ref="B34:D35"/>
    <mergeCell ref="E34:E35"/>
    <mergeCell ref="F34:F35"/>
    <mergeCell ref="G34:G35"/>
    <mergeCell ref="A41:A42"/>
    <mergeCell ref="B41:D42"/>
    <mergeCell ref="E41:E42"/>
    <mergeCell ref="F41:F42"/>
    <mergeCell ref="G41:G42"/>
    <mergeCell ref="B36:D36"/>
    <mergeCell ref="A37:G37"/>
    <mergeCell ref="A38:G38"/>
    <mergeCell ref="A39:G39"/>
    <mergeCell ref="A40:H40"/>
    <mergeCell ref="B48:D49"/>
    <mergeCell ref="E48:E49"/>
    <mergeCell ref="F48:F49"/>
    <mergeCell ref="G48:G49"/>
    <mergeCell ref="H41:H42"/>
    <mergeCell ref="A54:H54"/>
    <mergeCell ref="A55:G55"/>
    <mergeCell ref="D11:E11"/>
    <mergeCell ref="F11:G11"/>
    <mergeCell ref="A12:G12"/>
    <mergeCell ref="H48:H49"/>
    <mergeCell ref="B50:D50"/>
    <mergeCell ref="A51:G51"/>
    <mergeCell ref="A52:G52"/>
    <mergeCell ref="A53:G53"/>
    <mergeCell ref="B43:D43"/>
    <mergeCell ref="A44:G44"/>
    <mergeCell ref="A45:G45"/>
    <mergeCell ref="A46:G46"/>
    <mergeCell ref="A47:H47"/>
    <mergeCell ref="A48:A49"/>
  </mergeCells>
  <pageMargins left="0.51181102362204722" right="0.51181102362204722" top="0.78740157480314965" bottom="0.78740157480314965" header="0.31496062992125984" footer="0.31496062992125984"/>
  <pageSetup paperSize="9"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7A08C-7564-4DE4-8E03-52B3E34CB523}">
  <dimension ref="A1:F51"/>
  <sheetViews>
    <sheetView workbookViewId="0">
      <selection activeCell="C11" sqref="C11"/>
    </sheetView>
  </sheetViews>
  <sheetFormatPr defaultColWidth="9.140625" defaultRowHeight="15"/>
  <cols>
    <col min="1" max="1" width="10.42578125" style="21" customWidth="1"/>
    <col min="2" max="2" width="44.42578125" style="21" customWidth="1"/>
    <col min="3" max="3" width="47" style="21" customWidth="1"/>
    <col min="4" max="5" width="9.140625" style="21"/>
    <col min="6" max="6" width="17.42578125" style="21" bestFit="1" customWidth="1"/>
    <col min="7" max="16384" width="9.140625" style="21"/>
  </cols>
  <sheetData>
    <row r="1" spans="1:3" ht="18" customHeight="1">
      <c r="A1" s="328"/>
      <c r="B1" s="329"/>
      <c r="C1" s="330"/>
    </row>
    <row r="2" spans="1:3" ht="18" customHeight="1">
      <c r="A2" s="331"/>
      <c r="B2" s="332"/>
      <c r="C2" s="333"/>
    </row>
    <row r="3" spans="1:3" ht="18" customHeight="1">
      <c r="A3" s="331"/>
      <c r="B3" s="332"/>
      <c r="C3" s="333"/>
    </row>
    <row r="4" spans="1:3" ht="18" customHeight="1">
      <c r="A4" s="331"/>
      <c r="B4" s="332"/>
      <c r="C4" s="333"/>
    </row>
    <row r="5" spans="1:3" ht="18" customHeight="1">
      <c r="A5" s="334"/>
      <c r="B5" s="335"/>
      <c r="C5" s="336"/>
    </row>
    <row r="6" spans="1:3" ht="15.75">
      <c r="A6" s="337" t="s">
        <v>97</v>
      </c>
      <c r="B6" s="337"/>
      <c r="C6" s="337"/>
    </row>
    <row r="7" spans="1:3" ht="20.25">
      <c r="A7" s="338" t="s">
        <v>126</v>
      </c>
      <c r="B7" s="338"/>
      <c r="C7" s="338"/>
    </row>
    <row r="8" spans="1:3" ht="15.75">
      <c r="A8" s="132" t="s">
        <v>1</v>
      </c>
      <c r="B8" s="132" t="s">
        <v>99</v>
      </c>
      <c r="C8" s="132" t="s">
        <v>17</v>
      </c>
    </row>
    <row r="9" spans="1:3" ht="15.75">
      <c r="A9" s="26"/>
      <c r="B9" s="26"/>
      <c r="C9" s="26"/>
    </row>
    <row r="10" spans="1:3" ht="15.75">
      <c r="A10" s="132">
        <v>1</v>
      </c>
      <c r="B10" s="133" t="s">
        <v>100</v>
      </c>
      <c r="C10" s="134">
        <f>SUM(C11:C12)</f>
        <v>5.2900000000000003E-2</v>
      </c>
    </row>
    <row r="11" spans="1:3" ht="15.75">
      <c r="A11" s="26"/>
      <c r="B11" s="26" t="s">
        <v>101</v>
      </c>
      <c r="C11" s="27">
        <v>5.2900000000000003E-2</v>
      </c>
    </row>
    <row r="12" spans="1:3" ht="15.75">
      <c r="A12" s="26"/>
      <c r="B12" s="26"/>
      <c r="C12" s="27"/>
    </row>
    <row r="13" spans="1:3" ht="15.75">
      <c r="A13" s="132">
        <v>2</v>
      </c>
      <c r="B13" s="133" t="s">
        <v>102</v>
      </c>
      <c r="C13" s="134">
        <f>SUM(C14:C17)</f>
        <v>0.10149999999999999</v>
      </c>
    </row>
    <row r="14" spans="1:3" ht="15.75">
      <c r="A14" s="26"/>
      <c r="B14" s="26" t="s">
        <v>103</v>
      </c>
      <c r="C14" s="27">
        <v>0.02</v>
      </c>
    </row>
    <row r="15" spans="1:3" ht="15.75">
      <c r="A15" s="26"/>
      <c r="B15" s="26" t="s">
        <v>104</v>
      </c>
      <c r="C15" s="27">
        <v>6.4999999999999997E-3</v>
      </c>
    </row>
    <row r="16" spans="1:3" ht="15.75">
      <c r="A16" s="26"/>
      <c r="B16" s="26" t="s">
        <v>105</v>
      </c>
      <c r="C16" s="27">
        <v>0.03</v>
      </c>
    </row>
    <row r="17" spans="1:6" ht="15.75">
      <c r="A17" s="26"/>
      <c r="B17" s="26" t="s">
        <v>106</v>
      </c>
      <c r="C17" s="27">
        <v>4.4999999999999998E-2</v>
      </c>
    </row>
    <row r="18" spans="1:6" ht="15.75">
      <c r="A18" s="26"/>
      <c r="B18" s="26"/>
      <c r="C18" s="27"/>
    </row>
    <row r="19" spans="1:6" ht="15.75">
      <c r="A19" s="132">
        <v>3</v>
      </c>
      <c r="B19" s="133" t="s">
        <v>107</v>
      </c>
      <c r="C19" s="134">
        <v>4.0500000000000001E-2</v>
      </c>
      <c r="F19" s="83"/>
    </row>
    <row r="20" spans="1:6" ht="15.75">
      <c r="A20" s="28"/>
      <c r="B20" s="29"/>
      <c r="C20" s="30"/>
    </row>
    <row r="21" spans="1:6" ht="15.75">
      <c r="A21" s="132">
        <v>4</v>
      </c>
      <c r="B21" s="135" t="s">
        <v>108</v>
      </c>
      <c r="C21" s="134">
        <v>5.0000000000000001E-3</v>
      </c>
    </row>
    <row r="22" spans="1:6" ht="15.75">
      <c r="A22" s="28"/>
      <c r="B22" s="29"/>
      <c r="C22" s="30"/>
    </row>
    <row r="23" spans="1:6" ht="15.75">
      <c r="A23" s="132">
        <v>5</v>
      </c>
      <c r="B23" s="135" t="s">
        <v>109</v>
      </c>
      <c r="C23" s="134">
        <v>0.01</v>
      </c>
    </row>
    <row r="24" spans="1:6" ht="15.75">
      <c r="A24" s="28"/>
      <c r="B24" s="29"/>
      <c r="C24" s="30"/>
    </row>
    <row r="25" spans="1:6" ht="15.75">
      <c r="A25" s="132">
        <v>6</v>
      </c>
      <c r="B25" s="135" t="s">
        <v>110</v>
      </c>
      <c r="C25" s="134">
        <v>1.01E-2</v>
      </c>
    </row>
    <row r="26" spans="1:6" ht="15.75">
      <c r="A26" s="26"/>
      <c r="B26" s="26"/>
      <c r="C26" s="31"/>
    </row>
    <row r="27" spans="1:6" ht="15.75">
      <c r="A27" s="339" t="s">
        <v>111</v>
      </c>
      <c r="B27" s="339"/>
      <c r="C27" s="134">
        <f>ROUND((((1+C10+C21+C23)*(1+C25)*(1+C19))/(1-C13))-1,4)</f>
        <v>0.2492</v>
      </c>
    </row>
    <row r="28" spans="1:6" ht="15" customHeight="1">
      <c r="A28" s="32"/>
      <c r="B28" s="32"/>
      <c r="C28" s="32"/>
    </row>
    <row r="29" spans="1:6" ht="15" customHeight="1">
      <c r="A29" s="340" t="s">
        <v>112</v>
      </c>
      <c r="B29" s="340"/>
      <c r="C29" s="33" t="s">
        <v>111</v>
      </c>
    </row>
    <row r="30" spans="1:6" ht="15" customHeight="1">
      <c r="A30" s="34" t="s">
        <v>113</v>
      </c>
      <c r="B30" s="35" t="s">
        <v>114</v>
      </c>
      <c r="C30" s="327" t="s">
        <v>127</v>
      </c>
    </row>
    <row r="31" spans="1:6" ht="15" customHeight="1">
      <c r="A31" s="34" t="s">
        <v>116</v>
      </c>
      <c r="B31" s="35" t="s">
        <v>117</v>
      </c>
      <c r="C31" s="327"/>
    </row>
    <row r="32" spans="1:6" ht="15" customHeight="1">
      <c r="A32" s="34" t="s">
        <v>118</v>
      </c>
      <c r="B32" s="35" t="s">
        <v>119</v>
      </c>
      <c r="C32" s="327"/>
    </row>
    <row r="33" spans="1:3" ht="15" customHeight="1">
      <c r="A33" s="34" t="s">
        <v>120</v>
      </c>
      <c r="B33" s="35" t="s">
        <v>121</v>
      </c>
      <c r="C33" s="327"/>
    </row>
    <row r="34" spans="1:3" ht="15" customHeight="1">
      <c r="A34" s="34" t="s">
        <v>122</v>
      </c>
      <c r="B34" s="35" t="s">
        <v>123</v>
      </c>
      <c r="C34" s="327"/>
    </row>
    <row r="35" spans="1:3" ht="15" customHeight="1">
      <c r="A35" s="34" t="s">
        <v>124</v>
      </c>
      <c r="B35" s="35" t="s">
        <v>125</v>
      </c>
      <c r="C35" s="327"/>
    </row>
    <row r="36" spans="1:3" ht="15" customHeight="1">
      <c r="A36" s="81" t="s">
        <v>201</v>
      </c>
      <c r="B36" s="36"/>
      <c r="C36" s="36"/>
    </row>
    <row r="37" spans="1:3" ht="15" customHeight="1">
      <c r="A37" s="81" t="s">
        <v>202</v>
      </c>
      <c r="B37" s="36"/>
      <c r="C37" s="37"/>
    </row>
    <row r="38" spans="1:3" ht="15" customHeight="1">
      <c r="A38" s="36"/>
      <c r="B38" s="36"/>
      <c r="C38" s="37"/>
    </row>
    <row r="39" spans="1:3" ht="15" customHeight="1">
      <c r="A39" s="36"/>
      <c r="B39" s="36"/>
      <c r="C39" s="37"/>
    </row>
    <row r="40" spans="1:3" ht="15" customHeight="1"/>
    <row r="41" spans="1:3" ht="15" customHeight="1"/>
    <row r="42" spans="1:3" ht="15" customHeight="1"/>
    <row r="43" spans="1:3" ht="15" customHeight="1"/>
    <row r="44" spans="1:3" ht="15" customHeight="1"/>
    <row r="45" spans="1:3" ht="15" customHeight="1"/>
    <row r="46" spans="1:3" ht="15" customHeight="1"/>
    <row r="47" spans="1:3" ht="15" customHeight="1"/>
    <row r="48" spans="1:3" ht="15" customHeight="1"/>
    <row r="49" ht="15" customHeight="1"/>
    <row r="50" ht="15" customHeight="1"/>
    <row r="51" ht="15" customHeight="1"/>
  </sheetData>
  <mergeCells count="6">
    <mergeCell ref="C30:C35"/>
    <mergeCell ref="A1:C5"/>
    <mergeCell ref="A6:C6"/>
    <mergeCell ref="A7:C7"/>
    <mergeCell ref="A27:B27"/>
    <mergeCell ref="A29:B2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4559E-FC65-44C2-BA28-385F6E2C2DDB}">
  <dimension ref="A1:C60"/>
  <sheetViews>
    <sheetView workbookViewId="0">
      <selection activeCell="C20" sqref="C20"/>
    </sheetView>
  </sheetViews>
  <sheetFormatPr defaultColWidth="9.140625" defaultRowHeight="15"/>
  <cols>
    <col min="1" max="1" width="10.42578125" style="21" customWidth="1"/>
    <col min="2" max="2" width="44.42578125" style="21" customWidth="1"/>
    <col min="3" max="3" width="47" style="21" customWidth="1"/>
    <col min="4" max="16384" width="9.140625" style="21"/>
  </cols>
  <sheetData>
    <row r="1" spans="1:3" ht="18" customHeight="1">
      <c r="A1" s="328"/>
      <c r="B1" s="329"/>
      <c r="C1" s="330"/>
    </row>
    <row r="2" spans="1:3" ht="18" customHeight="1">
      <c r="A2" s="331"/>
      <c r="B2" s="332"/>
      <c r="C2" s="333"/>
    </row>
    <row r="3" spans="1:3" ht="18" customHeight="1">
      <c r="A3" s="331"/>
      <c r="B3" s="332"/>
      <c r="C3" s="333"/>
    </row>
    <row r="4" spans="1:3" ht="18" customHeight="1">
      <c r="A4" s="331"/>
      <c r="B4" s="332"/>
      <c r="C4" s="333"/>
    </row>
    <row r="5" spans="1:3" ht="18" customHeight="1">
      <c r="A5" s="334"/>
      <c r="B5" s="335"/>
      <c r="C5" s="336"/>
    </row>
    <row r="6" spans="1:3" ht="15.75">
      <c r="A6" s="337" t="s">
        <v>97</v>
      </c>
      <c r="B6" s="337"/>
      <c r="C6" s="337"/>
    </row>
    <row r="7" spans="1:3" ht="20.25">
      <c r="A7" s="338" t="s">
        <v>98</v>
      </c>
      <c r="B7" s="338"/>
      <c r="C7" s="338"/>
    </row>
    <row r="8" spans="1:3" ht="15.75">
      <c r="A8" s="132" t="s">
        <v>1</v>
      </c>
      <c r="B8" s="132" t="s">
        <v>99</v>
      </c>
      <c r="C8" s="132" t="s">
        <v>17</v>
      </c>
    </row>
    <row r="9" spans="1:3" ht="15.75">
      <c r="A9" s="26"/>
      <c r="B9" s="26"/>
      <c r="C9" s="26"/>
    </row>
    <row r="10" spans="1:3" ht="15.75">
      <c r="A10" s="132">
        <v>1</v>
      </c>
      <c r="B10" s="133" t="s">
        <v>100</v>
      </c>
      <c r="C10" s="134">
        <f>SUM(C11:C12)</f>
        <v>3.4500000000000003E-2</v>
      </c>
    </row>
    <row r="11" spans="1:3" ht="15.75">
      <c r="A11" s="26"/>
      <c r="B11" s="26" t="s">
        <v>101</v>
      </c>
      <c r="C11" s="27">
        <v>3.4500000000000003E-2</v>
      </c>
    </row>
    <row r="12" spans="1:3" ht="15.75">
      <c r="A12" s="26"/>
      <c r="B12" s="26"/>
      <c r="C12" s="27"/>
    </row>
    <row r="13" spans="1:3" ht="15.75">
      <c r="A13" s="132">
        <v>2</v>
      </c>
      <c r="B13" s="133" t="s">
        <v>102</v>
      </c>
      <c r="C13" s="134">
        <f>SUM(C14:C17)</f>
        <v>3.6499999999999998E-2</v>
      </c>
    </row>
    <row r="14" spans="1:3" ht="15.75">
      <c r="A14" s="26"/>
      <c r="B14" s="26" t="s">
        <v>103</v>
      </c>
      <c r="C14" s="27">
        <v>0</v>
      </c>
    </row>
    <row r="15" spans="1:3" ht="15.75">
      <c r="A15" s="26"/>
      <c r="B15" s="26" t="s">
        <v>104</v>
      </c>
      <c r="C15" s="27">
        <v>6.4999999999999997E-3</v>
      </c>
    </row>
    <row r="16" spans="1:3" ht="15.75">
      <c r="A16" s="26"/>
      <c r="B16" s="26" t="s">
        <v>105</v>
      </c>
      <c r="C16" s="27">
        <v>0.03</v>
      </c>
    </row>
    <row r="17" spans="1:3" ht="15.75">
      <c r="A17" s="26"/>
      <c r="B17" s="26" t="s">
        <v>106</v>
      </c>
      <c r="C17" s="27">
        <v>0</v>
      </c>
    </row>
    <row r="18" spans="1:3" ht="15.75">
      <c r="A18" s="26"/>
      <c r="B18" s="26"/>
      <c r="C18" s="27"/>
    </row>
    <row r="19" spans="1:3" ht="15.75">
      <c r="A19" s="132">
        <v>3</v>
      </c>
      <c r="B19" s="133" t="s">
        <v>107</v>
      </c>
      <c r="C19" s="134">
        <v>5.11E-2</v>
      </c>
    </row>
    <row r="20" spans="1:3" ht="15.75">
      <c r="A20" s="28"/>
      <c r="B20" s="29"/>
      <c r="C20" s="30"/>
    </row>
    <row r="21" spans="1:3" ht="15.75">
      <c r="A21" s="132">
        <v>4</v>
      </c>
      <c r="B21" s="135" t="s">
        <v>108</v>
      </c>
      <c r="C21" s="134">
        <v>4.7999999999999996E-3</v>
      </c>
    </row>
    <row r="22" spans="1:3" ht="15.75">
      <c r="A22" s="28"/>
      <c r="B22" s="29"/>
      <c r="C22" s="30"/>
    </row>
    <row r="23" spans="1:3" ht="15.75">
      <c r="A23" s="132">
        <v>5</v>
      </c>
      <c r="B23" s="135" t="s">
        <v>109</v>
      </c>
      <c r="C23" s="134">
        <v>8.5000000000000006E-3</v>
      </c>
    </row>
    <row r="24" spans="1:3" ht="15.75">
      <c r="A24" s="28"/>
      <c r="B24" s="29"/>
      <c r="C24" s="30"/>
    </row>
    <row r="25" spans="1:3" ht="15.75">
      <c r="A25" s="132">
        <v>6</v>
      </c>
      <c r="B25" s="135" t="s">
        <v>110</v>
      </c>
      <c r="C25" s="134">
        <v>8.5000000000000006E-3</v>
      </c>
    </row>
    <row r="26" spans="1:3" ht="15.75">
      <c r="A26" s="26"/>
      <c r="B26" s="26"/>
      <c r="C26" s="31"/>
    </row>
    <row r="27" spans="1:3" ht="15.75">
      <c r="A27" s="339" t="s">
        <v>111</v>
      </c>
      <c r="B27" s="339"/>
      <c r="C27" s="134">
        <f>ROUND((((1+C10+C21+C23)*(1+C25)*(1+C19))/(1-C13))-1,4)</f>
        <v>0.15279999999999999</v>
      </c>
    </row>
    <row r="28" spans="1:3">
      <c r="A28" s="32"/>
      <c r="B28" s="32"/>
      <c r="C28" s="32"/>
    </row>
    <row r="29" spans="1:3">
      <c r="A29" s="340" t="s">
        <v>112</v>
      </c>
      <c r="B29" s="340"/>
      <c r="C29" s="33" t="s">
        <v>111</v>
      </c>
    </row>
    <row r="30" spans="1:3">
      <c r="A30" s="34" t="s">
        <v>113</v>
      </c>
      <c r="B30" s="35" t="s">
        <v>114</v>
      </c>
      <c r="C30" s="327" t="s">
        <v>115</v>
      </c>
    </row>
    <row r="31" spans="1:3">
      <c r="A31" s="34" t="s">
        <v>116</v>
      </c>
      <c r="B31" s="35" t="s">
        <v>117</v>
      </c>
      <c r="C31" s="327"/>
    </row>
    <row r="32" spans="1:3">
      <c r="A32" s="34" t="s">
        <v>118</v>
      </c>
      <c r="B32" s="35" t="s">
        <v>119</v>
      </c>
      <c r="C32" s="327"/>
    </row>
    <row r="33" spans="1:3">
      <c r="A33" s="34" t="s">
        <v>120</v>
      </c>
      <c r="B33" s="35" t="s">
        <v>121</v>
      </c>
      <c r="C33" s="327"/>
    </row>
    <row r="34" spans="1:3">
      <c r="A34" s="34" t="s">
        <v>122</v>
      </c>
      <c r="B34" s="35" t="s">
        <v>123</v>
      </c>
      <c r="C34" s="327"/>
    </row>
    <row r="35" spans="1:3">
      <c r="A35" s="34" t="s">
        <v>124</v>
      </c>
      <c r="B35" s="35" t="s">
        <v>125</v>
      </c>
      <c r="C35" s="327"/>
    </row>
    <row r="36" spans="1:3">
      <c r="A36" s="81" t="s">
        <v>201</v>
      </c>
      <c r="B36" s="36"/>
      <c r="C36" s="36"/>
    </row>
    <row r="37" spans="1:3">
      <c r="A37" s="81" t="s">
        <v>202</v>
      </c>
      <c r="B37" s="36"/>
      <c r="C37" s="37"/>
    </row>
    <row r="38" spans="1:3" ht="15" customHeight="1">
      <c r="A38" s="36"/>
      <c r="B38" s="36"/>
      <c r="C38" s="37"/>
    </row>
    <row r="39" spans="1:3" ht="15" customHeight="1">
      <c r="A39" s="36"/>
      <c r="B39" s="36"/>
      <c r="C39" s="37"/>
    </row>
    <row r="40" spans="1:3" ht="15" customHeight="1"/>
    <row r="41" spans="1:3" ht="15" customHeight="1"/>
    <row r="42" spans="1:3" ht="15" customHeight="1"/>
    <row r="43" spans="1:3" ht="15" customHeight="1"/>
    <row r="44" spans="1:3" ht="15" customHeight="1"/>
    <row r="45" spans="1:3" ht="15" customHeight="1"/>
    <row r="46" spans="1:3" ht="15" customHeight="1"/>
    <row r="47" spans="1:3" ht="15" customHeight="1"/>
    <row r="48" spans="1:3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mergeCells count="6">
    <mergeCell ref="C30:C35"/>
    <mergeCell ref="A1:C5"/>
    <mergeCell ref="A6:C6"/>
    <mergeCell ref="A7:C7"/>
    <mergeCell ref="A27:B27"/>
    <mergeCell ref="A29:B2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79164-91B1-4E4A-AB7F-74AE456A384B}">
  <dimension ref="A1:L45"/>
  <sheetViews>
    <sheetView zoomScaleNormal="100" workbookViewId="0">
      <selection activeCell="F42" sqref="F42"/>
    </sheetView>
  </sheetViews>
  <sheetFormatPr defaultColWidth="9.140625" defaultRowHeight="15"/>
  <cols>
    <col min="1" max="1" width="17.5703125" style="85" customWidth="1"/>
    <col min="2" max="2" width="39.85546875" style="85" customWidth="1"/>
    <col min="3" max="3" width="12.42578125" style="86" customWidth="1"/>
    <col min="4" max="4" width="12.42578125" style="86" bestFit="1" customWidth="1"/>
    <col min="5" max="5" width="10" style="86" customWidth="1"/>
    <col min="6" max="6" width="12.42578125" style="86" bestFit="1" customWidth="1"/>
    <col min="7" max="11" width="9.140625" style="85"/>
    <col min="12" max="12" width="15.5703125" style="86" bestFit="1" customWidth="1"/>
    <col min="13" max="16384" width="9.140625" style="85"/>
  </cols>
  <sheetData>
    <row r="1" spans="1:12" ht="45" customHeight="1">
      <c r="A1" s="351"/>
      <c r="B1" s="352"/>
      <c r="C1" s="352"/>
      <c r="D1" s="352"/>
      <c r="E1" s="352"/>
      <c r="F1" s="353"/>
    </row>
    <row r="2" spans="1:12" ht="54.75" customHeight="1" thickBot="1">
      <c r="A2" s="354"/>
      <c r="B2" s="355"/>
      <c r="C2" s="355"/>
      <c r="D2" s="355"/>
      <c r="E2" s="355"/>
      <c r="F2" s="356"/>
    </row>
    <row r="3" spans="1:12" ht="15.75">
      <c r="A3" s="357" t="s">
        <v>128</v>
      </c>
      <c r="B3" s="358"/>
      <c r="C3" s="358"/>
      <c r="D3" s="358"/>
      <c r="E3" s="358"/>
      <c r="F3" s="359"/>
      <c r="L3" s="85"/>
    </row>
    <row r="4" spans="1:12" s="89" customFormat="1" ht="15.75">
      <c r="A4" s="360" t="s">
        <v>2</v>
      </c>
      <c r="B4" s="361" t="s">
        <v>15</v>
      </c>
      <c r="C4" s="361" t="s">
        <v>129</v>
      </c>
      <c r="D4" s="361"/>
      <c r="E4" s="361" t="s">
        <v>130</v>
      </c>
      <c r="F4" s="362"/>
    </row>
    <row r="5" spans="1:12">
      <c r="A5" s="360"/>
      <c r="B5" s="361"/>
      <c r="C5" s="90" t="s">
        <v>131</v>
      </c>
      <c r="D5" s="90" t="s">
        <v>132</v>
      </c>
      <c r="E5" s="90" t="s">
        <v>131</v>
      </c>
      <c r="F5" s="91" t="s">
        <v>132</v>
      </c>
    </row>
    <row r="6" spans="1:12" ht="15.75">
      <c r="A6" s="341" t="s">
        <v>128</v>
      </c>
      <c r="B6" s="342"/>
      <c r="C6" s="342"/>
      <c r="D6" s="342"/>
      <c r="E6" s="342"/>
      <c r="F6" s="343"/>
      <c r="L6" s="85"/>
    </row>
    <row r="7" spans="1:12" s="86" customFormat="1" ht="15.75">
      <c r="A7" s="87" t="s">
        <v>2</v>
      </c>
      <c r="B7" s="88" t="s">
        <v>15</v>
      </c>
      <c r="C7" s="348" t="s">
        <v>129</v>
      </c>
      <c r="D7" s="349"/>
      <c r="E7" s="348" t="s">
        <v>130</v>
      </c>
      <c r="F7" s="350"/>
    </row>
    <row r="8" spans="1:12" s="86" customFormat="1" ht="15.75">
      <c r="A8" s="87"/>
      <c r="B8" s="88"/>
      <c r="C8" s="90" t="s">
        <v>131</v>
      </c>
      <c r="D8" s="90" t="s">
        <v>132</v>
      </c>
      <c r="E8" s="90" t="s">
        <v>131</v>
      </c>
      <c r="F8" s="91" t="s">
        <v>132</v>
      </c>
    </row>
    <row r="9" spans="1:12" s="86" customFormat="1" ht="15.75">
      <c r="A9" s="341" t="s">
        <v>133</v>
      </c>
      <c r="B9" s="342"/>
      <c r="C9" s="342"/>
      <c r="D9" s="342"/>
      <c r="E9" s="342"/>
      <c r="F9" s="343"/>
    </row>
    <row r="10" spans="1:12" s="86" customFormat="1">
      <c r="A10" s="92" t="s">
        <v>134</v>
      </c>
      <c r="B10" s="93" t="s">
        <v>135</v>
      </c>
      <c r="C10" s="94">
        <v>0</v>
      </c>
      <c r="D10" s="94">
        <v>0</v>
      </c>
      <c r="E10" s="94">
        <v>0.2</v>
      </c>
      <c r="F10" s="95">
        <v>0.2</v>
      </c>
    </row>
    <row r="11" spans="1:12" s="86" customFormat="1">
      <c r="A11" s="92" t="s">
        <v>136</v>
      </c>
      <c r="B11" s="93" t="s">
        <v>137</v>
      </c>
      <c r="C11" s="94">
        <v>1.4999999999999999E-2</v>
      </c>
      <c r="D11" s="94">
        <v>1.4999999999999999E-2</v>
      </c>
      <c r="E11" s="94">
        <v>1.4999999999999999E-2</v>
      </c>
      <c r="F11" s="95">
        <v>1.4999999999999999E-2</v>
      </c>
    </row>
    <row r="12" spans="1:12" s="86" customFormat="1">
      <c r="A12" s="92" t="s">
        <v>138</v>
      </c>
      <c r="B12" s="93" t="s">
        <v>139</v>
      </c>
      <c r="C12" s="94">
        <v>0.01</v>
      </c>
      <c r="D12" s="94">
        <v>0.01</v>
      </c>
      <c r="E12" s="94">
        <v>0.01</v>
      </c>
      <c r="F12" s="95">
        <v>0.01</v>
      </c>
    </row>
    <row r="13" spans="1:12" s="86" customFormat="1">
      <c r="A13" s="92" t="s">
        <v>140</v>
      </c>
      <c r="B13" s="93" t="s">
        <v>141</v>
      </c>
      <c r="C13" s="94">
        <v>2E-3</v>
      </c>
      <c r="D13" s="94">
        <v>2E-3</v>
      </c>
      <c r="E13" s="94">
        <v>2E-3</v>
      </c>
      <c r="F13" s="95">
        <v>2E-3</v>
      </c>
    </row>
    <row r="14" spans="1:12" s="86" customFormat="1">
      <c r="A14" s="92" t="s">
        <v>142</v>
      </c>
      <c r="B14" s="93" t="s">
        <v>143</v>
      </c>
      <c r="C14" s="94">
        <v>6.0000000000000001E-3</v>
      </c>
      <c r="D14" s="94">
        <v>6.0000000000000001E-3</v>
      </c>
      <c r="E14" s="94">
        <v>6.0000000000000001E-3</v>
      </c>
      <c r="F14" s="95">
        <v>6.0000000000000001E-3</v>
      </c>
    </row>
    <row r="15" spans="1:12" s="86" customFormat="1">
      <c r="A15" s="92" t="s">
        <v>144</v>
      </c>
      <c r="B15" s="93" t="s">
        <v>145</v>
      </c>
      <c r="C15" s="94">
        <v>2.5000000000000001E-2</v>
      </c>
      <c r="D15" s="94">
        <v>2.5000000000000001E-2</v>
      </c>
      <c r="E15" s="94">
        <v>2.5000000000000001E-2</v>
      </c>
      <c r="F15" s="95">
        <v>2.5000000000000001E-2</v>
      </c>
    </row>
    <row r="16" spans="1:12" s="86" customFormat="1">
      <c r="A16" s="92" t="s">
        <v>146</v>
      </c>
      <c r="B16" s="93" t="s">
        <v>147</v>
      </c>
      <c r="C16" s="94">
        <v>0.03</v>
      </c>
      <c r="D16" s="94">
        <v>0.03</v>
      </c>
      <c r="E16" s="94">
        <v>0.03</v>
      </c>
      <c r="F16" s="95">
        <v>0.03</v>
      </c>
    </row>
    <row r="17" spans="1:12">
      <c r="A17" s="92" t="s">
        <v>148</v>
      </c>
      <c r="B17" s="93" t="s">
        <v>149</v>
      </c>
      <c r="C17" s="94">
        <v>0.08</v>
      </c>
      <c r="D17" s="94">
        <v>0.08</v>
      </c>
      <c r="E17" s="94">
        <v>0.08</v>
      </c>
      <c r="F17" s="95">
        <v>0.08</v>
      </c>
      <c r="L17" s="85"/>
    </row>
    <row r="18" spans="1:12">
      <c r="A18" s="92" t="s">
        <v>150</v>
      </c>
      <c r="B18" s="93" t="s">
        <v>151</v>
      </c>
      <c r="C18" s="94">
        <v>0</v>
      </c>
      <c r="D18" s="94">
        <v>0</v>
      </c>
      <c r="E18" s="94">
        <v>0</v>
      </c>
      <c r="F18" s="95">
        <v>0</v>
      </c>
    </row>
    <row r="19" spans="1:12">
      <c r="A19" s="96" t="s">
        <v>152</v>
      </c>
      <c r="B19" s="97" t="s">
        <v>0</v>
      </c>
      <c r="C19" s="98">
        <f>SUM(C10:C18)</f>
        <v>0.16799999999999998</v>
      </c>
      <c r="D19" s="98">
        <f>SUM(D10:D18)</f>
        <v>0.16799999999999998</v>
      </c>
      <c r="E19" s="98">
        <f>SUM(E10:E18)</f>
        <v>0.36800000000000005</v>
      </c>
      <c r="F19" s="99">
        <f>SUM(F10:F18)</f>
        <v>0.36800000000000005</v>
      </c>
    </row>
    <row r="20" spans="1:12" ht="15.75">
      <c r="A20" s="341" t="s">
        <v>153</v>
      </c>
      <c r="B20" s="342"/>
      <c r="C20" s="342"/>
      <c r="D20" s="342"/>
      <c r="E20" s="342"/>
      <c r="F20" s="343"/>
    </row>
    <row r="21" spans="1:12">
      <c r="A21" s="92" t="s">
        <v>154</v>
      </c>
      <c r="B21" s="100" t="s">
        <v>155</v>
      </c>
      <c r="C21" s="94">
        <v>0.18060000000000001</v>
      </c>
      <c r="D21" s="94" t="s">
        <v>156</v>
      </c>
      <c r="E21" s="94">
        <v>0.18060000000000001</v>
      </c>
      <c r="F21" s="94" t="s">
        <v>156</v>
      </c>
    </row>
    <row r="22" spans="1:12">
      <c r="A22" s="92" t="s">
        <v>157</v>
      </c>
      <c r="B22" s="100" t="s">
        <v>158</v>
      </c>
      <c r="C22" s="94">
        <v>4.3299999999999998E-2</v>
      </c>
      <c r="D22" s="94" t="s">
        <v>156</v>
      </c>
      <c r="E22" s="94">
        <v>4.3299999999999998E-2</v>
      </c>
      <c r="F22" s="94" t="s">
        <v>156</v>
      </c>
    </row>
    <row r="23" spans="1:12">
      <c r="A23" s="92" t="s">
        <v>159</v>
      </c>
      <c r="B23" s="100" t="s">
        <v>160</v>
      </c>
      <c r="C23" s="94">
        <v>8.8000000000000005E-3</v>
      </c>
      <c r="D23" s="94">
        <v>6.7000000000000002E-3</v>
      </c>
      <c r="E23" s="94">
        <v>8.8000000000000005E-3</v>
      </c>
      <c r="F23" s="94">
        <v>6.7000000000000002E-3</v>
      </c>
    </row>
    <row r="24" spans="1:12">
      <c r="A24" s="92" t="s">
        <v>161</v>
      </c>
      <c r="B24" s="100" t="s">
        <v>162</v>
      </c>
      <c r="C24" s="94">
        <v>0.1087</v>
      </c>
      <c r="D24" s="94">
        <v>8.3299999999999999E-2</v>
      </c>
      <c r="E24" s="94">
        <v>0.1087</v>
      </c>
      <c r="F24" s="94">
        <v>8.3299999999999999E-2</v>
      </c>
    </row>
    <row r="25" spans="1:12">
      <c r="A25" s="92" t="s">
        <v>163</v>
      </c>
      <c r="B25" s="100" t="s">
        <v>164</v>
      </c>
      <c r="C25" s="94">
        <v>6.9999999999999999E-4</v>
      </c>
      <c r="D25" s="94">
        <v>5.9999999999999995E-4</v>
      </c>
      <c r="E25" s="94">
        <v>6.9999999999999999E-4</v>
      </c>
      <c r="F25" s="94">
        <v>5.9999999999999995E-4</v>
      </c>
    </row>
    <row r="26" spans="1:12">
      <c r="A26" s="92" t="s">
        <v>165</v>
      </c>
      <c r="B26" s="100" t="s">
        <v>166</v>
      </c>
      <c r="C26" s="94">
        <v>7.1999999999999998E-3</v>
      </c>
      <c r="D26" s="94">
        <v>5.5999999999999999E-3</v>
      </c>
      <c r="E26" s="94">
        <v>7.1999999999999998E-3</v>
      </c>
      <c r="F26" s="94">
        <v>5.5999999999999999E-3</v>
      </c>
    </row>
    <row r="27" spans="1:12">
      <c r="A27" s="92" t="s">
        <v>167</v>
      </c>
      <c r="B27" s="100" t="s">
        <v>168</v>
      </c>
      <c r="C27" s="94">
        <v>2.1899999999999999E-2</v>
      </c>
      <c r="D27" s="94" t="s">
        <v>156</v>
      </c>
      <c r="E27" s="94">
        <v>2.1899999999999999E-2</v>
      </c>
      <c r="F27" s="94" t="s">
        <v>156</v>
      </c>
    </row>
    <row r="28" spans="1:12">
      <c r="A28" s="92" t="s">
        <v>169</v>
      </c>
      <c r="B28" s="100" t="s">
        <v>170</v>
      </c>
      <c r="C28" s="94">
        <v>1.1000000000000001E-3</v>
      </c>
      <c r="D28" s="94">
        <v>8.0000000000000004E-4</v>
      </c>
      <c r="E28" s="94">
        <v>1.1000000000000001E-3</v>
      </c>
      <c r="F28" s="94">
        <v>8.0000000000000004E-4</v>
      </c>
    </row>
    <row r="29" spans="1:12">
      <c r="A29" s="92" t="s">
        <v>171</v>
      </c>
      <c r="B29" s="100" t="s">
        <v>172</v>
      </c>
      <c r="C29" s="94">
        <v>7.9600000000000004E-2</v>
      </c>
      <c r="D29" s="94">
        <v>6.0999999999999999E-2</v>
      </c>
      <c r="E29" s="94">
        <v>7.9600000000000004E-2</v>
      </c>
      <c r="F29" s="94">
        <v>6.0999999999999999E-2</v>
      </c>
      <c r="L29" s="85"/>
    </row>
    <row r="30" spans="1:12">
      <c r="A30" s="92" t="s">
        <v>173</v>
      </c>
      <c r="B30" s="100" t="s">
        <v>174</v>
      </c>
      <c r="C30" s="94">
        <v>2.9999999999999997E-4</v>
      </c>
      <c r="D30" s="94">
        <v>2.9999999999999997E-4</v>
      </c>
      <c r="E30" s="94">
        <v>2.9999999999999997E-4</v>
      </c>
      <c r="F30" s="94">
        <v>2.9999999999999997E-4</v>
      </c>
    </row>
    <row r="31" spans="1:12">
      <c r="A31" s="96" t="s">
        <v>175</v>
      </c>
      <c r="B31" s="101" t="s">
        <v>0</v>
      </c>
      <c r="C31" s="98">
        <f>SUM(C21:C30)</f>
        <v>0.45219999999999999</v>
      </c>
      <c r="D31" s="98">
        <f>SUM(D21:D30)</f>
        <v>0.15829999999999997</v>
      </c>
      <c r="E31" s="98">
        <f>SUM(E21:E30)</f>
        <v>0.45219999999999999</v>
      </c>
      <c r="F31" s="99">
        <f>SUM(F21:F30)</f>
        <v>0.15829999999999997</v>
      </c>
    </row>
    <row r="32" spans="1:12" ht="15.75">
      <c r="A32" s="341" t="s">
        <v>176</v>
      </c>
      <c r="B32" s="342"/>
      <c r="C32" s="342"/>
      <c r="D32" s="342"/>
      <c r="E32" s="342"/>
      <c r="F32" s="343"/>
    </row>
    <row r="33" spans="1:12">
      <c r="A33" s="92" t="s">
        <v>177</v>
      </c>
      <c r="B33" s="100" t="s">
        <v>178</v>
      </c>
      <c r="C33" s="94">
        <v>4.7300000000000002E-2</v>
      </c>
      <c r="D33" s="94">
        <v>3.6299999999999999E-2</v>
      </c>
      <c r="E33" s="94">
        <v>4.7300000000000002E-2</v>
      </c>
      <c r="F33" s="94">
        <v>3.6299999999999999E-2</v>
      </c>
    </row>
    <row r="34" spans="1:12">
      <c r="A34" s="92" t="s">
        <v>179</v>
      </c>
      <c r="B34" s="100" t="s">
        <v>180</v>
      </c>
      <c r="C34" s="94">
        <v>1.1000000000000001E-3</v>
      </c>
      <c r="D34" s="94">
        <v>8.9999999999999998E-4</v>
      </c>
      <c r="E34" s="94">
        <v>1.1000000000000001E-3</v>
      </c>
      <c r="F34" s="94">
        <v>8.9999999999999998E-4</v>
      </c>
    </row>
    <row r="35" spans="1:12">
      <c r="A35" s="92" t="s">
        <v>181</v>
      </c>
      <c r="B35" s="100" t="s">
        <v>182</v>
      </c>
      <c r="C35" s="94">
        <v>5.3100000000000001E-2</v>
      </c>
      <c r="D35" s="94">
        <v>4.07E-2</v>
      </c>
      <c r="E35" s="94">
        <v>5.3100000000000001E-2</v>
      </c>
      <c r="F35" s="94">
        <v>4.07E-2</v>
      </c>
    </row>
    <row r="36" spans="1:12">
      <c r="A36" s="92" t="s">
        <v>183</v>
      </c>
      <c r="B36" s="100" t="s">
        <v>184</v>
      </c>
      <c r="C36" s="94">
        <v>3.7600000000000001E-2</v>
      </c>
      <c r="D36" s="94">
        <v>2.8799999999999999E-2</v>
      </c>
      <c r="E36" s="94">
        <v>3.7600000000000001E-2</v>
      </c>
      <c r="F36" s="94">
        <v>2.8799999999999999E-2</v>
      </c>
      <c r="L36" s="85"/>
    </row>
    <row r="37" spans="1:12">
      <c r="A37" s="92" t="s">
        <v>185</v>
      </c>
      <c r="B37" s="100" t="s">
        <v>186</v>
      </c>
      <c r="C37" s="94">
        <v>4.0000000000000001E-3</v>
      </c>
      <c r="D37" s="94">
        <v>3.0999999999999999E-3</v>
      </c>
      <c r="E37" s="94">
        <v>4.0000000000000001E-3</v>
      </c>
      <c r="F37" s="94">
        <v>3.0999999999999999E-3</v>
      </c>
    </row>
    <row r="38" spans="1:12">
      <c r="A38" s="96" t="s">
        <v>187</v>
      </c>
      <c r="B38" s="101" t="s">
        <v>0</v>
      </c>
      <c r="C38" s="98">
        <f>SUM(C33:C37)</f>
        <v>0.1431</v>
      </c>
      <c r="D38" s="98">
        <f>SUM(D33:D37)</f>
        <v>0.10979999999999999</v>
      </c>
      <c r="E38" s="98">
        <f>SUM(E33:E37)</f>
        <v>0.1431</v>
      </c>
      <c r="F38" s="99">
        <f>SUM(F33:F37)</f>
        <v>0.10979999999999999</v>
      </c>
    </row>
    <row r="39" spans="1:12" ht="15.75">
      <c r="A39" s="341" t="s">
        <v>188</v>
      </c>
      <c r="B39" s="342"/>
      <c r="C39" s="342"/>
      <c r="D39" s="342"/>
      <c r="E39" s="342"/>
      <c r="F39" s="343"/>
    </row>
    <row r="40" spans="1:12" s="86" customFormat="1">
      <c r="A40" s="92" t="s">
        <v>189</v>
      </c>
      <c r="B40" s="100" t="s">
        <v>190</v>
      </c>
      <c r="C40" s="94">
        <v>7.5999999999999998E-2</v>
      </c>
      <c r="D40" s="94">
        <v>2.6599999999999999E-2</v>
      </c>
      <c r="E40" s="94">
        <v>0.16639999999999999</v>
      </c>
      <c r="F40" s="95">
        <v>5.8299999999999998E-2</v>
      </c>
    </row>
    <row r="41" spans="1:12" ht="45">
      <c r="A41" s="92" t="s">
        <v>191</v>
      </c>
      <c r="B41" s="102" t="s">
        <v>192</v>
      </c>
      <c r="C41" s="94">
        <v>4.0000000000000001E-3</v>
      </c>
      <c r="D41" s="94">
        <v>3.0999999999999999E-3</v>
      </c>
      <c r="E41" s="94">
        <v>4.1999999999999997E-3</v>
      </c>
      <c r="F41" s="95">
        <v>3.2000000000000002E-3</v>
      </c>
    </row>
    <row r="42" spans="1:12">
      <c r="A42" s="96" t="s">
        <v>193</v>
      </c>
      <c r="B42" s="101" t="s">
        <v>0</v>
      </c>
      <c r="C42" s="98">
        <f>SUM(C40:C41)</f>
        <v>0.08</v>
      </c>
      <c r="D42" s="98">
        <f t="shared" ref="D42:F42" si="0">SUM(D40:D41)</f>
        <v>2.9699999999999997E-2</v>
      </c>
      <c r="E42" s="98">
        <f t="shared" si="0"/>
        <v>0.1706</v>
      </c>
      <c r="F42" s="99">
        <f t="shared" si="0"/>
        <v>6.1499999999999999E-2</v>
      </c>
    </row>
    <row r="43" spans="1:12">
      <c r="A43" s="344"/>
      <c r="B43" s="345"/>
      <c r="C43" s="345"/>
      <c r="D43" s="345"/>
      <c r="E43" s="345"/>
      <c r="F43" s="346"/>
    </row>
    <row r="44" spans="1:12" ht="16.5" thickBot="1">
      <c r="A44" s="136" t="s">
        <v>194</v>
      </c>
      <c r="B44" s="137"/>
      <c r="C44" s="138">
        <f>C42+C38+C31+C19</f>
        <v>0.84329999999999994</v>
      </c>
      <c r="D44" s="138">
        <f>D42+D38+D31+D19</f>
        <v>0.46579999999999994</v>
      </c>
      <c r="E44" s="138">
        <f>E42+E38+E31+E19</f>
        <v>1.1339000000000001</v>
      </c>
      <c r="F44" s="139">
        <f>F42+F38+F31+F19</f>
        <v>0.6976</v>
      </c>
    </row>
    <row r="45" spans="1:12">
      <c r="A45" s="347" t="s">
        <v>265</v>
      </c>
      <c r="B45" s="347"/>
      <c r="C45" s="347"/>
      <c r="D45" s="347"/>
      <c r="E45" s="347"/>
      <c r="F45" s="347"/>
    </row>
  </sheetData>
  <mergeCells count="15">
    <mergeCell ref="A1:F2"/>
    <mergeCell ref="A3:F3"/>
    <mergeCell ref="A4:A5"/>
    <mergeCell ref="B4:B5"/>
    <mergeCell ref="C4:D4"/>
    <mergeCell ref="E4:F4"/>
    <mergeCell ref="A39:F39"/>
    <mergeCell ref="A43:F43"/>
    <mergeCell ref="A45:F45"/>
    <mergeCell ref="A6:F6"/>
    <mergeCell ref="C7:D7"/>
    <mergeCell ref="E7:F7"/>
    <mergeCell ref="A9:F9"/>
    <mergeCell ref="A20:F20"/>
    <mergeCell ref="A32:F32"/>
  </mergeCells>
  <pageMargins left="0.51181102362204722" right="0.51181102362204722" top="0.78740157480314965" bottom="0.78740157480314965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9</vt:i4>
      </vt:variant>
    </vt:vector>
  </HeadingPairs>
  <TitlesOfParts>
    <vt:vector size="17" baseType="lpstr">
      <vt:lpstr>PLANILHA SÃO LOURENÇO - DES</vt:lpstr>
      <vt:lpstr>CRONOGRAMA FÍS-FIN</vt:lpstr>
      <vt:lpstr>COMP1</vt:lpstr>
      <vt:lpstr>COMP2</vt:lpstr>
      <vt:lpstr>COMP3</vt:lpstr>
      <vt:lpstr>BDI DESONERADO - SER</vt:lpstr>
      <vt:lpstr>BDI DESONERADO - INS</vt:lpstr>
      <vt:lpstr>ENCARGOS</vt:lpstr>
      <vt:lpstr>'BDI DESONERADO - INS'!Area_de_impressao</vt:lpstr>
      <vt:lpstr>'BDI DESONERADO - SER'!Area_de_impressao</vt:lpstr>
      <vt:lpstr>COMP1!Area_de_impressao</vt:lpstr>
      <vt:lpstr>COMP2!Area_de_impressao</vt:lpstr>
      <vt:lpstr>COMP3!Area_de_impressao</vt:lpstr>
      <vt:lpstr>'CRONOGRAMA FÍS-FIN'!Area_de_impressao</vt:lpstr>
      <vt:lpstr>ENCARGOS!Area_de_impressao</vt:lpstr>
      <vt:lpstr>'PLANILHA SÃO LOURENÇO - DES'!Area_de_impressao</vt:lpstr>
      <vt:lpstr>'PLANILHA SÃO LOURENÇO - DES'!Titulos_de_impressao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lastPrinted>2021-09-09T15:27:07Z</cp:lastPrinted>
  <dcterms:created xsi:type="dcterms:W3CDTF">2015-12-01T20:30:25Z</dcterms:created>
  <dcterms:modified xsi:type="dcterms:W3CDTF">2022-04-07T16:34:26Z</dcterms:modified>
</cp:coreProperties>
</file>