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orcamento" sheetId="1" r:id="rId1"/>
  </sheets>
  <definedNames>
    <definedName name="JR_PAGE_ANCHOR_0_1">'orcamento'!$A$1</definedName>
    <definedName name="VALOR_TOTAL">'orcamento'!$J$216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0" formatCode="General"/>
    <numFmt numFmtId="1" formatCode="R$ #,##0.00"/>
    <numFmt numFmtId="2" formatCode="#,##0.00"/>
  </numFmts>
  <fonts count="5">
    <font>
      <sz val="11"/>
      <color theme="1"/>
      <name val="Calibri"/>
      <family val="2"/>
      <scheme val="minor"/>
    </font>
    <font>
      <sz val="6.0"/>
      <color rgb="000000"/>
      <name val="Arial"/>
      <b val="true"/>
      <i val="false"/>
      <u val="none"/>
      <strike val="false"/>
      <family val="2"/>
    </font>
    <font>
      <sz val="6.0"/>
      <color rgb="000000"/>
      <name val="Arial"/>
      <b val="false"/>
      <i val="false"/>
      <u val="none"/>
      <strike val="false"/>
      <family val="2"/>
    </font>
    <font>
      <sz val="5.0"/>
      <color rgb="000000"/>
      <name val="Arial"/>
      <b val="true"/>
      <i val="false"/>
      <u val="none"/>
      <strike val="false"/>
      <family val="2"/>
    </font>
    <font>
      <sz val="7.0"/>
      <color rgb="000000"/>
      <name val="Arial"/>
      <b val="true"/>
      <i val="false"/>
      <u val="none"/>
      <strike val="false"/>
      <family val="2"/>
    </font>
  </fonts>
  <fills count="13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solid">
        <fgColor rgb="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</borders>
  <cellStyleXfs count="1">
    <xf/>
  </cellStyleXfs>
  <cellXfs count="12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1" fillId="3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4" borderId="2" xfId="0" applyAlignment="1" applyProtection="1" applyNumberFormat="1" applyFont="1" applyFill="1" applyBorder="1">
      <alignment wrapText="true" horizontal="left" vertical="center"/>
      <protection hidden="false" locked="true"/>
    </xf>
    <xf numFmtId="1" fontId="1" fillId="5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2" fillId="6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2" fillId="7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2" fontId="2" fillId="8" borderId="2" xfId="0" applyAlignment="1" applyProtection="1" applyNumberFormat="1" applyFont="1" applyFill="1" applyBorder="1">
      <alignment wrapText="true" horizontal="right" vertical="center"/>
      <protection hidden="false" locked="true"/>
    </xf>
    <xf numFmtId="1" fontId="2" fillId="9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0" fillId="10" borderId="0" xfId="0" applyAlignment="1" applyProtection="1" applyNumberFormat="1" applyFont="1" applyFill="1" applyBorder="1">
      <alignment wrapText="true"/>
      <protection hidden="false" locked="false"/>
    </xf>
    <xf numFmtId="0" fontId="3" fillId="11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4" fillId="12" borderId="1" xfId="0" applyAlignment="1" applyProtection="1" applyNumberFormat="1" applyFont="1" applyFill="1" applyBorder="1">
      <alignment wrapText="true" horizontal="right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10.jpg" Target="../media/img_0_0_1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1857057825" name="Picture">
</xdr:cNvPr>
        <xdr:cNvPicPr/>
      </xdr:nvPicPr>
      <xdr:blipFill>
        <a:blip r:embed="img_0_0_1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17"/>
  <sheetViews>
    <sheetView workbookViewId="0"/>
  </sheetViews>
  <sheetFormatPr defaultRowHeight="15"/>
  <cols>
    <col min="1" max="1" customWidth="true" width="7.5"/>
    <col min="2" max="2" customWidth="true" width="10.833333"/>
    <col min="3" max="3" customWidth="true" width="10.0"/>
    <col min="4" max="4" bestFit="true" customWidth="false" width="47.833332"/>
    <col min="5" max="5" customWidth="true" width="7.5"/>
    <col min="6" max="6" customWidth="true" width="10.0"/>
    <col min="7" max="7" customWidth="true" width="10.0"/>
    <col min="8" max="8" customWidth="true" width="10.0"/>
    <col min="9" max="9" customWidth="true" width="10.0"/>
    <col min="10" max="10" customWidth="true" width="10.0"/>
  </cols>
  <sheetData>
    <row r="1" customHeight="1" ht="153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</row>
    <row r="2" customHeight="1" ht="22">
      <c r="A2" s="2" t="inlineStr">
        <is>
          <r>
            <t xml:space="preserve">ITEM</t>
          </r>
        </is>
      </c>
      <c r="B2" s="2" t="inlineStr">
        <is>
          <r>
            <t xml:space="preserve">CÓDIGO</t>
          </r>
        </is>
      </c>
      <c r="C2" s="2" t="inlineStr">
        <is>
          <r>
            <t xml:space="preserve">REF.</t>
          </r>
        </is>
      </c>
      <c r="D2" s="2" t="inlineStr">
        <is>
          <r>
            <t xml:space="preserve">DESCRIÇÃO</t>
          </r>
        </is>
      </c>
      <c r="E2" s="2" t="inlineStr">
        <is>
          <r>
            <t xml:space="preserve">UNID.</t>
          </r>
        </is>
      </c>
      <c r="F2" s="2" t="inlineStr">
        <is>
          <r>
            <t xml:space="preserve">QUANT.</t>
          </r>
        </is>
      </c>
      <c r="G2" s="2" t="inlineStr">
        <is>
          <r>
            <t xml:space="preserve">PREÇO UNIT
SEM BDI R$</t>
          </r>
        </is>
      </c>
      <c r="H2" s="2" t="inlineStr">
        <is>
          <r>
            <t xml:space="preserve">BDI (%)</t>
          </r>
        </is>
      </c>
      <c r="I2" s="2" t="inlineStr">
        <is>
          <r>
            <t xml:space="preserve">PREÇO UNIT
COM BDI R$</t>
          </r>
        </is>
      </c>
      <c r="J2" s="2" t="inlineStr">
        <is>
          <r>
            <t xml:space="preserve">PREÇO
TOTAL R$</t>
          </r>
        </is>
      </c>
    </row>
    <row r="3" customHeight="1" ht="20">
      <c r="A3" s="3" t="inlineStr">
        <is>
          <r>
            <t xml:space="preserve">1</t>
          </r>
        </is>
      </c>
      <c r="B3" s="3" t="inlineStr">
        <is>
          <r>
            <t xml:space="preserve">SERVIÇOS PRELIMINARES</t>
          </r>
        </is>
      </c>
      <c r="C3" s="3" t="inlineStr"/>
      <c r="D3" s="3" t="inlineStr"/>
      <c r="E3" s="3" t="inlineStr"/>
      <c r="F3" s="3" t="inlineStr"/>
      <c r="G3" s="3" t="inlineStr">
        <f>ROUND(F4*G4,2)</f>
      </c>
      <c r="H3" s="3" t="inlineStr"/>
      <c r="I3" s="3" t="inlineStr"/>
      <c r="J3" s="4" t="n">
        <f>ROUND(SUM(J4:J4),2)</f>
        <v>3432.3</v>
      </c>
    </row>
    <row r="4" customHeight="0" bestFit="1" ht="20">
      <c r="A4" s="5" t="inlineStr">
        <is>
          <r>
            <t xml:space="preserve">1.1</t>
          </r>
        </is>
      </c>
      <c r="B4" s="6" t="inlineStr">
        <is>
          <r>
            <t xml:space="preserve">103689</t>
          </r>
        </is>
      </c>
      <c r="C4" s="6" t="inlineStr">
        <is>
          <r>
            <t xml:space="preserve">SINAPI</t>
          </r>
        </is>
      </c>
      <c r="D4" s="5" t="inlineStr">
        <is>
          <r>
            <t xml:space="preserve">FORNECIMENTO E INSTALAÇÃO DE PLACA DE OBRA COM CHAPA GALVANIZADA E ESTRUTURA DE MADEIRA. AF_03/2022_PS</t>
          </r>
        </is>
      </c>
      <c r="E4" s="6" t="inlineStr">
        <is>
          <r>
            <t xml:space="preserve">M2</t>
          </r>
        </is>
      </c>
      <c r="F4" s="7" t="n">
        <v>6.0</v>
      </c>
      <c r="G4" s="8" t="n">
        <v>468.43</v>
      </c>
      <c r="H4" s="7" t="n">
        <v>22.12</v>
      </c>
      <c r="I4" s="8" t="n">
        <f>ROUND(G4 * ROUND(1 + (H4/100),4),2)</f>
        <v>572.05</v>
      </c>
      <c r="J4" s="8" t="n">
        <f>ROUND(ROUND(F4,2)*ROUND(I4,2),2)</f>
        <v>3432.3</v>
      </c>
    </row>
    <row r="5" customHeight="1" ht="20">
      <c r="A5" s="3" t="inlineStr">
        <is>
          <r>
            <t xml:space="preserve">2</t>
          </r>
        </is>
      </c>
      <c r="B5" s="3" t="inlineStr">
        <is>
          <r>
            <t xml:space="preserve">ADMINISTRAÇÃO LOCAL</t>
          </r>
        </is>
      </c>
      <c r="C5" s="3" t="inlineStr"/>
      <c r="D5" s="3" t="inlineStr"/>
      <c r="E5" s="3" t="inlineStr"/>
      <c r="F5" s="3" t="inlineStr"/>
      <c r="G5" s="3" t="inlineStr">
        <f>ROUND(F6*G6,2)+ROUND(F7*G7,2)</f>
      </c>
      <c r="H5" s="3" t="inlineStr"/>
      <c r="I5" s="3" t="inlineStr"/>
      <c r="J5" s="4" t="n">
        <f>ROUND(SUM(J6:J7),2)</f>
        <v>26096.76</v>
      </c>
    </row>
    <row r="6" customHeight="0" bestFit="1" ht="20">
      <c r="A6" s="5" t="inlineStr">
        <is>
          <r>
            <t xml:space="preserve">2.1</t>
          </r>
        </is>
      </c>
      <c r="B6" s="6" t="inlineStr">
        <is>
          <r>
            <t xml:space="preserve">90776</t>
          </r>
        </is>
      </c>
      <c r="C6" s="6" t="inlineStr">
        <is>
          <r>
            <t xml:space="preserve">SINAPI</t>
          </r>
        </is>
      </c>
      <c r="D6" s="5" t="inlineStr">
        <is>
          <r>
            <t xml:space="preserve">ENCARREGADO GERAL COM ENCARGOS COMPLEMENTARES</t>
          </r>
        </is>
      </c>
      <c r="E6" s="6" t="inlineStr">
        <is>
          <r>
            <t xml:space="preserve">H</t>
          </r>
        </is>
      </c>
      <c r="F6" s="7" t="n">
        <v>180.0</v>
      </c>
      <c r="G6" s="8" t="n">
        <v>48.14</v>
      </c>
      <c r="H6" s="7" t="n">
        <v>22.12</v>
      </c>
      <c r="I6" s="8" t="n">
        <f>ROUND(G6 * ROUND(1 + (H6/100),4),2)</f>
        <v>58.79</v>
      </c>
      <c r="J6" s="8" t="n">
        <f>ROUND(ROUND(F6,2)*ROUND(I6,2),2)</f>
        <v>10582.2</v>
      </c>
    </row>
    <row r="7" customHeight="0" bestFit="1" ht="20">
      <c r="A7" s="5" t="inlineStr">
        <is>
          <r>
            <t xml:space="preserve">2.2</t>
          </r>
        </is>
      </c>
      <c r="B7" s="6" t="inlineStr">
        <is>
          <r>
            <t xml:space="preserve">90777</t>
          </r>
        </is>
      </c>
      <c r="C7" s="6" t="inlineStr">
        <is>
          <r>
            <t xml:space="preserve">SINAPI</t>
          </r>
        </is>
      </c>
      <c r="D7" s="5" t="inlineStr">
        <is>
          <r>
            <t xml:space="preserve">ENGENHEIRO CIVIL DE OBRA JUNIOR COM ENCARGOS COMPLEMENTARES</t>
          </r>
        </is>
      </c>
      <c r="E7" s="6" t="inlineStr">
        <is>
          <r>
            <t xml:space="preserve">H</t>
          </r>
        </is>
      </c>
      <c r="F7" s="7" t="n">
        <v>96.0</v>
      </c>
      <c r="G7" s="8" t="n">
        <v>132.34</v>
      </c>
      <c r="H7" s="7" t="n">
        <v>22.12</v>
      </c>
      <c r="I7" s="8" t="n">
        <f>ROUND(G7 * ROUND(1 + (H7/100),4),2)</f>
        <v>161.61</v>
      </c>
      <c r="J7" s="8" t="n">
        <f>ROUND(ROUND(F7,2)*ROUND(I7,2),2)</f>
        <v>15514.56</v>
      </c>
    </row>
    <row r="8" customHeight="1" ht="20">
      <c r="A8" s="3" t="inlineStr">
        <is>
          <r>
            <t xml:space="preserve">3</t>
          </r>
        </is>
      </c>
      <c r="B8" s="3" t="inlineStr">
        <is>
          <r>
            <t xml:space="preserve">DEMOLIÇOES E RETIRADAS</t>
          </r>
        </is>
      </c>
      <c r="C8" s="3" t="inlineStr"/>
      <c r="D8" s="3" t="inlineStr"/>
      <c r="E8" s="3" t="inlineStr"/>
      <c r="F8" s="3" t="inlineStr"/>
      <c r="G8" s="3" t="inlineStr">
        <f>ROUND(F9*G9,2)+ROUND(F10*G10,2)+ROUND(F11*G11,2)+ROUND(F12*G12,2)+ROUND(F13*G13,2)+ROUND(F14*G14,2)+ROUND(F15*G15,2)+ROUND(F16*G16,2)+ROUND(F17*G17,2)+ROUND(F18*G18,2)+ROUND(F19*G19,2)+ROUND(F20*G20,2)</f>
      </c>
      <c r="H8" s="3" t="inlineStr"/>
      <c r="I8" s="3" t="inlineStr"/>
      <c r="J8" s="4" t="n">
        <f>ROUND(SUM(J9:J20),2)</f>
        <v>23388.13</v>
      </c>
    </row>
    <row r="9" customHeight="0" bestFit="1" ht="20">
      <c r="A9" s="5" t="inlineStr">
        <is>
          <r>
            <t xml:space="preserve">3.1</t>
          </r>
        </is>
      </c>
      <c r="B9" s="6" t="inlineStr">
        <is>
          <r>
            <t xml:space="preserve">97622</t>
          </r>
        </is>
      </c>
      <c r="C9" s="6" t="inlineStr">
        <is>
          <r>
            <t xml:space="preserve">SINAPI</t>
          </r>
        </is>
      </c>
      <c r="D9" s="5" t="inlineStr">
        <is>
          <r>
            <t xml:space="preserve">DEMOLIÇÃO DE ALVENARIA DE BLOCO FURADO, DE FORMA MANUAL, SEM REAPROVEITAMENTO. AF_09/2023</t>
          </r>
        </is>
      </c>
      <c r="E9" s="6" t="inlineStr">
        <is>
          <r>
            <t xml:space="preserve">M3</t>
          </r>
        </is>
      </c>
      <c r="F9" s="7" t="n">
        <v>4.28</v>
      </c>
      <c r="G9" s="8" t="n">
        <v>63.43</v>
      </c>
      <c r="H9" s="7" t="n">
        <v>22.12</v>
      </c>
      <c r="I9" s="8" t="n">
        <f>ROUND(G9 * ROUND(1 + (H9/100),4),2)</f>
        <v>77.46</v>
      </c>
      <c r="J9" s="8" t="n">
        <f>ROUND(ROUND(F9,2)*ROUND(I9,2),2)</f>
        <v>331.53</v>
      </c>
    </row>
    <row r="10" customHeight="0" bestFit="1" ht="20">
      <c r="A10" s="5" t="inlineStr">
        <is>
          <r>
            <t xml:space="preserve">3.2</t>
          </r>
        </is>
      </c>
      <c r="B10" s="6" t="inlineStr">
        <is>
          <r>
            <t xml:space="preserve">97644</t>
          </r>
        </is>
      </c>
      <c r="C10" s="6" t="inlineStr">
        <is>
          <r>
            <t xml:space="preserve">SINAPI</t>
          </r>
        </is>
      </c>
      <c r="D10" s="5" t="inlineStr">
        <is>
          <r>
            <t xml:space="preserve">REMOÇÃO DE PORTAS, DE FORMA MANUAL, SEM REAPROVEITAMENTO. AF_09/2023</t>
          </r>
        </is>
      </c>
      <c r="E10" s="6" t="inlineStr">
        <is>
          <r>
            <t xml:space="preserve">M2</t>
          </r>
        </is>
      </c>
      <c r="F10" s="7" t="n">
        <v>3.0</v>
      </c>
      <c r="G10" s="8" t="n">
        <v>10.64</v>
      </c>
      <c r="H10" s="7" t="n">
        <v>22.12</v>
      </c>
      <c r="I10" s="8" t="n">
        <f>ROUND(G10 * ROUND(1 + (H10/100),4),2)</f>
        <v>12.99</v>
      </c>
      <c r="J10" s="8" t="n">
        <f>ROUND(ROUND(F10,2)*ROUND(I10,2),2)</f>
        <v>38.97</v>
      </c>
    </row>
    <row r="11" customHeight="0" bestFit="1" ht="20">
      <c r="A11" s="5" t="inlineStr">
        <is>
          <r>
            <t xml:space="preserve">3.3</t>
          </r>
        </is>
      </c>
      <c r="B11" s="6" t="inlineStr">
        <is>
          <r>
            <t xml:space="preserve">97631</t>
          </r>
        </is>
      </c>
      <c r="C11" s="6" t="inlineStr">
        <is>
          <r>
            <t xml:space="preserve">SINAPI</t>
          </r>
        </is>
      </c>
      <c r="D11" s="5" t="inlineStr">
        <is>
          <r>
            <t xml:space="preserve">DEMOLIÇÃO DE ARGAMASSAS, DE FORMA MANUAL, SEM REAPROVEITAMENTO. AF_09/2023</t>
          </r>
        </is>
      </c>
      <c r="E11" s="6" t="inlineStr">
        <is>
          <r>
            <t xml:space="preserve">M2</t>
          </r>
        </is>
      </c>
      <c r="F11" s="7" t="n">
        <v>531.04</v>
      </c>
      <c r="G11" s="8" t="n">
        <v>12.75</v>
      </c>
      <c r="H11" s="7" t="n">
        <v>22.12</v>
      </c>
      <c r="I11" s="8" t="n">
        <f>ROUND(G11 * ROUND(1 + (H11/100),4),2)</f>
        <v>15.57</v>
      </c>
      <c r="J11" s="8" t="n">
        <f>ROUND(ROUND(F11,2)*ROUND(I11,2),2)</f>
        <v>8268.29</v>
      </c>
    </row>
    <row r="12" customHeight="0" bestFit="1" ht="20">
      <c r="A12" s="5" t="inlineStr">
        <is>
          <r>
            <t xml:space="preserve">3.4</t>
          </r>
        </is>
      </c>
      <c r="B12" s="6" t="inlineStr">
        <is>
          <r>
            <t xml:space="preserve">97647</t>
          </r>
        </is>
      </c>
      <c r="C12" s="6" t="inlineStr">
        <is>
          <r>
            <t xml:space="preserve">SINAPI</t>
          </r>
        </is>
      </c>
      <c r="D12" s="5" t="inlineStr">
        <is>
          <r>
            <t xml:space="preserve">REMOÇÃO DE TELHAS DE FIBROCIMENTO METÁLICA E CERÂMICA, DE FORMA MANUAL, SEM REAPROVEITAMENTO. AF_09/2023</t>
          </r>
        </is>
      </c>
      <c r="E12" s="6" t="inlineStr">
        <is>
          <r>
            <t xml:space="preserve">M2</t>
          </r>
        </is>
      </c>
      <c r="F12" s="7" t="n">
        <v>212.35</v>
      </c>
      <c r="G12" s="8" t="n">
        <v>3.95</v>
      </c>
      <c r="H12" s="7" t="n">
        <v>22.12</v>
      </c>
      <c r="I12" s="8" t="n">
        <f>ROUND(G12 * ROUND(1 + (H12/100),4),2)</f>
        <v>4.82</v>
      </c>
      <c r="J12" s="8" t="n">
        <f>ROUND(ROUND(F12,2)*ROUND(I12,2),2)</f>
        <v>1023.53</v>
      </c>
    </row>
    <row r="13" customHeight="0" bestFit="1" ht="20">
      <c r="A13" s="5" t="inlineStr">
        <is>
          <r>
            <t xml:space="preserve">3.5</t>
          </r>
        </is>
      </c>
      <c r="B13" s="6" t="inlineStr">
        <is>
          <r>
            <t xml:space="preserve">97650</t>
          </r>
        </is>
      </c>
      <c r="C13" s="6" t="inlineStr">
        <is>
          <r>
            <t xml:space="preserve">SINAPI</t>
          </r>
        </is>
      </c>
      <c r="D13" s="5" t="inlineStr">
        <is>
          <r>
            <t xml:space="preserve">REMOÇÃO DE TRAMA DE MADEIRA PARA COBERTURA, DE FORMA MANUAL, SEM REAPROVEITAMENTO. AF_09/2023</t>
          </r>
        </is>
      </c>
      <c r="E13" s="6" t="inlineStr">
        <is>
          <r>
            <t xml:space="preserve">M2</t>
          </r>
        </is>
      </c>
      <c r="F13" s="7" t="n">
        <v>212.35</v>
      </c>
      <c r="G13" s="8" t="n">
        <v>8.54</v>
      </c>
      <c r="H13" s="7" t="n">
        <v>22.12</v>
      </c>
      <c r="I13" s="8" t="n">
        <f>ROUND(G13 * ROUND(1 + (H13/100),4),2)</f>
        <v>10.43</v>
      </c>
      <c r="J13" s="8" t="n">
        <f>ROUND(ROUND(F13,2)*ROUND(I13,2),2)</f>
        <v>2214.81</v>
      </c>
    </row>
    <row r="14" customHeight="0" bestFit="1" ht="20">
      <c r="A14" s="5" t="inlineStr">
        <is>
          <r>
            <t xml:space="preserve">3.6</t>
          </r>
        </is>
      </c>
      <c r="B14" s="6" t="inlineStr">
        <is>
          <r>
            <t xml:space="preserve">10.02.09U</t>
          </r>
        </is>
      </c>
      <c r="C14" s="6" t="inlineStr">
        <is>
          <r>
            <t xml:space="preserve">COMPESA</t>
          </r>
        </is>
      </c>
      <c r="D14" s="5" t="inlineStr">
        <is>
          <r>
            <t xml:space="preserve">DEMOLIÇÃO DE PISO CERÂMICO INCLUSIVE RETIRADA DA CAMADA DE REGULARIZAÇÃO SOBRE LASTRO DE CONCRETO.</t>
          </r>
        </is>
      </c>
      <c r="E14" s="6" t="inlineStr">
        <is>
          <r>
            <t xml:space="preserve">M2</t>
          </r>
        </is>
      </c>
      <c r="F14" s="7" t="n">
        <v>204.0</v>
      </c>
      <c r="G14" s="8" t="n">
        <v>37.88</v>
      </c>
      <c r="H14" s="7" t="n">
        <v>22.12</v>
      </c>
      <c r="I14" s="8" t="n">
        <f>ROUND(G14 * ROUND(1 + (H14/100),4),2)</f>
        <v>46.26</v>
      </c>
      <c r="J14" s="8" t="n">
        <f>ROUND(ROUND(F14,2)*ROUND(I14,2),2)</f>
        <v>9437.04</v>
      </c>
    </row>
    <row r="15" customHeight="0" bestFit="1" ht="20">
      <c r="A15" s="5" t="inlineStr">
        <is>
          <r>
            <t xml:space="preserve">3.7</t>
          </r>
        </is>
      </c>
      <c r="B15" s="6" t="inlineStr">
        <is>
          <r>
            <t xml:space="preserve">97641</t>
          </r>
        </is>
      </c>
      <c r="C15" s="6" t="inlineStr">
        <is>
          <r>
            <t xml:space="preserve">SINAPI</t>
          </r>
        </is>
      </c>
      <c r="D15" s="5" t="inlineStr">
        <is>
          <r>
            <t xml:space="preserve">REMOÇÃO DE FORRO DE GESSO, DE FORMA MANUAL, SEM REAPROVEITAMENTO. AF_09/2023</t>
          </r>
        </is>
      </c>
      <c r="E15" s="6" t="inlineStr">
        <is>
          <r>
            <t xml:space="preserve">M2</t>
          </r>
        </is>
      </c>
      <c r="F15" s="7" t="n">
        <v>204.0</v>
      </c>
      <c r="G15" s="8" t="n">
        <v>3.28</v>
      </c>
      <c r="H15" s="7" t="n">
        <v>22.12</v>
      </c>
      <c r="I15" s="8" t="n">
        <f>ROUND(G15 * ROUND(1 + (H15/100),4),2)</f>
        <v>4.01</v>
      </c>
      <c r="J15" s="8" t="n">
        <f>ROUND(ROUND(F15,2)*ROUND(I15,2),2)</f>
        <v>818.04</v>
      </c>
    </row>
    <row r="16" customHeight="0" bestFit="1" ht="20">
      <c r="A16" s="5" t="inlineStr">
        <is>
          <r>
            <t xml:space="preserve">3.8</t>
          </r>
        </is>
      </c>
      <c r="B16" s="6" t="inlineStr">
        <is>
          <r>
            <t xml:space="preserve">104793</t>
          </r>
        </is>
      </c>
      <c r="C16" s="6" t="inlineStr">
        <is>
          <r>
            <t xml:space="preserve">SINAPI</t>
          </r>
        </is>
      </c>
      <c r="D16" s="5" t="inlineStr">
        <is>
          <r>
            <t xml:space="preserve">REMOÇÃO DE CABOS ELÉTRICOS, COM SEÇÃO MAIOR QUE 2,5 MM² E MENOR QUE 10 MM², DE FORMA MANUAL, SEM REAPROVEITAMENTO. AF_09/2023</t>
          </r>
        </is>
      </c>
      <c r="E16" s="6" t="inlineStr">
        <is>
          <r>
            <t xml:space="preserve">M</t>
          </r>
        </is>
      </c>
      <c r="F16" s="7" t="n">
        <v>500.0</v>
      </c>
      <c r="G16" s="8" t="n">
        <v>0.6</v>
      </c>
      <c r="H16" s="7" t="n">
        <v>22.12</v>
      </c>
      <c r="I16" s="8" t="n">
        <f>ROUND(G16 * ROUND(1 + (H16/100),4),2)</f>
        <v>0.73</v>
      </c>
      <c r="J16" s="8" t="n">
        <f>ROUND(ROUND(F16,2)*ROUND(I16,2),2)</f>
        <v>365.0</v>
      </c>
    </row>
    <row r="17" customHeight="0" bestFit="1" ht="20">
      <c r="A17" s="5" t="inlineStr">
        <is>
          <r>
            <t xml:space="preserve">3.9</t>
          </r>
        </is>
      </c>
      <c r="B17" s="6" t="inlineStr">
        <is>
          <r>
            <t xml:space="preserve">97665</t>
          </r>
        </is>
      </c>
      <c r="C17" s="6" t="inlineStr">
        <is>
          <r>
            <t xml:space="preserve">SINAPI</t>
          </r>
        </is>
      </c>
      <c r="D17" s="5" t="inlineStr">
        <is>
          <r>
            <t xml:space="preserve">REMOÇÃO DE LUMINÁRIAS, DE FORMA MANUAL, SEM REAPROVEITAMENTO. AF_09/2023</t>
          </r>
        </is>
      </c>
      <c r="E17" s="6" t="inlineStr">
        <is>
          <r>
            <t xml:space="preserve">UN</t>
          </r>
        </is>
      </c>
      <c r="F17" s="7" t="n">
        <v>25.0</v>
      </c>
      <c r="G17" s="8" t="n">
        <v>2.0</v>
      </c>
      <c r="H17" s="7" t="n">
        <v>22.12</v>
      </c>
      <c r="I17" s="8" t="n">
        <f>ROUND(G17 * ROUND(1 + (H17/100),4),2)</f>
        <v>2.44</v>
      </c>
      <c r="J17" s="8" t="n">
        <f>ROUND(ROUND(F17,2)*ROUND(I17,2),2)</f>
        <v>61.0</v>
      </c>
    </row>
    <row r="18" customHeight="0" bestFit="1" ht="20">
      <c r="A18" s="5" t="inlineStr">
        <is>
          <r>
            <t xml:space="preserve">3.10</t>
          </r>
        </is>
      </c>
      <c r="B18" s="6" t="inlineStr">
        <is>
          <r>
            <t xml:space="preserve">97660</t>
          </r>
        </is>
      </c>
      <c r="C18" s="6" t="inlineStr">
        <is>
          <r>
            <t xml:space="preserve">SINAPI</t>
          </r>
        </is>
      </c>
      <c r="D18" s="5" t="inlineStr">
        <is>
          <r>
            <t xml:space="preserve">REMOÇÃO DE INTERRUPTORES/TOMADAS ELÉTRICAS, DE FORMA MANUAL, SEM REAPROVEITAMENTO. AF_09/2023</t>
          </r>
        </is>
      </c>
      <c r="E18" s="6" t="inlineStr">
        <is>
          <r>
            <t xml:space="preserve">UN</t>
          </r>
        </is>
      </c>
      <c r="F18" s="7" t="n">
        <v>20.0</v>
      </c>
      <c r="G18" s="8" t="n">
        <v>0.73</v>
      </c>
      <c r="H18" s="7" t="n">
        <v>22.12</v>
      </c>
      <c r="I18" s="8" t="n">
        <f>ROUND(G18 * ROUND(1 + (H18/100),4),2)</f>
        <v>0.89</v>
      </c>
      <c r="J18" s="8" t="n">
        <f>ROUND(ROUND(F18,2)*ROUND(I18,2),2)</f>
        <v>17.8</v>
      </c>
    </row>
    <row r="19" customHeight="0" bestFit="1" ht="28">
      <c r="A19" s="5" t="inlineStr">
        <is>
          <r>
            <t xml:space="preserve">3.11</t>
          </r>
        </is>
      </c>
      <c r="B19" s="6" t="inlineStr">
        <is>
          <r>
            <t xml:space="preserve">100982</t>
          </r>
        </is>
      </c>
      <c r="C19" s="6" t="inlineStr">
        <is>
          <r>
            <t xml:space="preserve">SINAPI</t>
          </r>
        </is>
      </c>
      <c r="D19" s="5" t="inlineStr">
        <is>
          <r>
            <t xml:space="preserve">CARGA, MANOBRA E DESCARGA DE ENTULHO EM CAMINHÃO BASCULANTE 10 M³ - CARGA COM ESCAVADEIRA HIDRÁULICA (CAÇAMBA DE 0,80 M³ / 111 HP) E DESCARGA LIVRE (UNIDADE: M3). AF_07/2020</t>
          </r>
        </is>
      </c>
      <c r="E19" s="6" t="inlineStr">
        <is>
          <r>
            <t xml:space="preserve">M3</t>
          </r>
        </is>
      </c>
      <c r="F19" s="7" t="n">
        <v>26.13</v>
      </c>
      <c r="G19" s="8" t="n">
        <v>9.09</v>
      </c>
      <c r="H19" s="7" t="n">
        <v>22.12</v>
      </c>
      <c r="I19" s="8" t="n">
        <f>ROUND(G19 * ROUND(1 + (H19/100),4),2)</f>
        <v>11.1</v>
      </c>
      <c r="J19" s="8" t="n">
        <f>ROUND(ROUND(F19,2)*ROUND(I19,2),2)</f>
        <v>290.04</v>
      </c>
    </row>
    <row r="20" customHeight="0" bestFit="1" ht="20">
      <c r="A20" s="5" t="inlineStr">
        <is>
          <r>
            <t xml:space="preserve">3.12</t>
          </r>
        </is>
      </c>
      <c r="B20" s="6" t="inlineStr">
        <is>
          <r>
            <t xml:space="preserve">93589</t>
          </r>
        </is>
      </c>
      <c r="C20" s="6" t="inlineStr">
        <is>
          <r>
            <t xml:space="preserve">SINAPI</t>
          </r>
        </is>
      </c>
      <c r="D20" s="5" t="inlineStr">
        <is>
          <r>
            <t xml:space="preserve">TRANSPORTE COM CAMINHÃO BASCULANTE DE 10 M³, EM VIA URBANA EM REVESTIMENTO PRIMÁRIO (UNIDADE: M3XKM). AF_07/2020</t>
          </r>
        </is>
      </c>
      <c r="E20" s="6" t="inlineStr">
        <is>
          <r>
            <t xml:space="preserve">M3XKM</t>
          </r>
        </is>
      </c>
      <c r="F20" s="7" t="n">
        <v>156.78</v>
      </c>
      <c r="G20" s="8" t="n">
        <v>2.73</v>
      </c>
      <c r="H20" s="7" t="n">
        <v>22.12</v>
      </c>
      <c r="I20" s="8" t="n">
        <f>ROUND(G20 * ROUND(1 + (H20/100),4),2)</f>
        <v>3.33</v>
      </c>
      <c r="J20" s="8" t="n">
        <f>ROUND(ROUND(F20,2)*ROUND(I20,2),2)</f>
        <v>522.08</v>
      </c>
    </row>
    <row r="21" customHeight="1" ht="20">
      <c r="A21" s="3" t="inlineStr">
        <is>
          <r>
            <t xml:space="preserve">4</t>
          </r>
        </is>
      </c>
      <c r="B21" s="3" t="inlineStr">
        <is>
          <r>
            <t xml:space="preserve">ALVENARIAS/REVESTIMENTO</t>
          </r>
        </is>
      </c>
      <c r="C21" s="3" t="inlineStr"/>
      <c r="D21" s="3" t="inlineStr"/>
      <c r="E21" s="3" t="inlineStr"/>
      <c r="F21" s="3" t="inlineStr"/>
      <c r="G21" s="3" t="inlineStr">
        <f>ROUND(F22*G22,2)+ROUND(F23*G23,2)+ROUND(F24*G24,2)+ROUND(F25*G25,2)+ROUND(F26*G26,2)+ROUND(F27*G27,2)+ROUND(F28*G28,2)+ROUND(F29*G29,2)</f>
      </c>
      <c r="H21" s="3" t="inlineStr"/>
      <c r="I21" s="3" t="inlineStr"/>
      <c r="J21" s="4" t="n">
        <f>ROUND(SUM(J22:J29),2)</f>
        <v>90690.06</v>
      </c>
    </row>
    <row r="22" customHeight="0" bestFit="1" ht="28">
      <c r="A22" s="5" t="inlineStr">
        <is>
          <r>
            <t xml:space="preserve">4.1</t>
          </r>
        </is>
      </c>
      <c r="B22" s="6" t="inlineStr">
        <is>
          <r>
            <t xml:space="preserve">103328</t>
          </r>
        </is>
      </c>
      <c r="C22" s="6" t="inlineStr">
        <is>
          <r>
            <t xml:space="preserve">SINAPI</t>
          </r>
        </is>
      </c>
      <c r="D22" s="5" t="inlineStr">
        <is>
          <r>
            <t xml:space="preserve">ALVENARIA DE VEDAÇÃO DE BLOCOS CERÂMICOS FURADOS NA HORIZONTAL DE 9X19X19 CM (ESPESSURA 9 CM) E ARGAMASSA DE ASSENTAMENTO COM PREPARO EM BETONEIRA. AF_12/2021</t>
          </r>
        </is>
      </c>
      <c r="E22" s="6" t="inlineStr">
        <is>
          <r>
            <t xml:space="preserve">M2</t>
          </r>
        </is>
      </c>
      <c r="F22" s="7" t="n">
        <v>77.25</v>
      </c>
      <c r="G22" s="8" t="n">
        <v>93.61</v>
      </c>
      <c r="H22" s="7" t="n">
        <v>22.12</v>
      </c>
      <c r="I22" s="8" t="n">
        <f>ROUND(G22 * ROUND(1 + (H22/100),4),2)</f>
        <v>114.32</v>
      </c>
      <c r="J22" s="8" t="n">
        <f>ROUND(ROUND(F22,2)*ROUND(I22,2),2)</f>
        <v>8831.22</v>
      </c>
    </row>
    <row r="23" customHeight="0" bestFit="1" ht="28">
      <c r="A23" s="5" t="inlineStr">
        <is>
          <r>
            <t xml:space="preserve">4.2</t>
          </r>
        </is>
      </c>
      <c r="B23" s="6" t="inlineStr">
        <is>
          <r>
            <t xml:space="preserve">101161</t>
          </r>
        </is>
      </c>
      <c r="C23" s="6" t="inlineStr">
        <is>
          <r>
            <t xml:space="preserve">SINAPI</t>
          </r>
        </is>
      </c>
      <c r="D23" s="5" t="inlineStr">
        <is>
          <r>
            <t xml:space="preserve">ALVENARIA DE VEDAÇÃO COM ELEMENTO VAZADO DE CONCRETO (COBOGÓ) DE 7X50X50CM E ARGAMASSA DE ASSENTAMENTO COM PREPARO EM BETONEIRA. AF_05/2020</t>
          </r>
        </is>
      </c>
      <c r="E23" s="6" t="inlineStr">
        <is>
          <r>
            <t xml:space="preserve">M2</t>
          </r>
        </is>
      </c>
      <c r="F23" s="7" t="n">
        <v>0.79</v>
      </c>
      <c r="G23" s="8" t="n">
        <v>236.16</v>
      </c>
      <c r="H23" s="7" t="n">
        <v>22.12</v>
      </c>
      <c r="I23" s="8" t="n">
        <f>ROUND(G23 * ROUND(1 + (H23/100),4),2)</f>
        <v>288.4</v>
      </c>
      <c r="J23" s="8" t="n">
        <f>ROUND(ROUND(F23,2)*ROUND(I23,2),2)</f>
        <v>227.84</v>
      </c>
    </row>
    <row r="24" customHeight="0" bestFit="1" ht="28">
      <c r="A24" s="5" t="inlineStr">
        <is>
          <r>
            <t xml:space="preserve">4.3</t>
          </r>
        </is>
      </c>
      <c r="B24" s="6" t="inlineStr">
        <is>
          <r>
            <t xml:space="preserve">87879</t>
          </r>
        </is>
      </c>
      <c r="C24" s="6" t="inlineStr">
        <is>
          <r>
            <t xml:space="preserve">SINAPI</t>
          </r>
        </is>
      </c>
      <c r="D24" s="5" t="inlineStr">
        <is>
          <r>
            <t xml:space="preserve">CHAPISCO APLICADO EM ALVENARIAS E ESTRUTURAS DE CONCRETO INTERNAS, COM COLHER DE PEDREIRO. ARGAMASSA TRAÇO 1:3 COM PREPARO EM BETONEIRA 400L. AF_10/2022</t>
          </r>
        </is>
      </c>
      <c r="E24" s="6" t="inlineStr">
        <is>
          <r>
            <t xml:space="preserve">M2</t>
          </r>
        </is>
      </c>
      <c r="F24" s="7" t="n">
        <v>757.89</v>
      </c>
      <c r="G24" s="8" t="n">
        <v>4.85</v>
      </c>
      <c r="H24" s="7" t="n">
        <v>22.12</v>
      </c>
      <c r="I24" s="8" t="n">
        <f>ROUND(G24 * ROUND(1 + (H24/100),4),2)</f>
        <v>5.92</v>
      </c>
      <c r="J24" s="8" t="n">
        <f>ROUND(ROUND(F24,2)*ROUND(I24,2),2)</f>
        <v>4486.71</v>
      </c>
    </row>
    <row r="25" customHeight="0" bestFit="1" ht="28">
      <c r="A25" s="5" t="inlineStr">
        <is>
          <r>
            <t xml:space="preserve">4.4</t>
          </r>
        </is>
      </c>
      <c r="B25" s="6" t="inlineStr">
        <is>
          <r>
            <t xml:space="preserve">104952</t>
          </r>
        </is>
      </c>
      <c r="C25" s="6" t="inlineStr">
        <is>
          <r>
            <t xml:space="preserve">SINAPI</t>
          </r>
        </is>
      </c>
      <c r="D25" s="5" t="inlineStr">
        <is>
          <r>
            <t xml:space="preserve">MASSA ÚNICA, EM ARGAMASSA TRAÇO 1:2:8, PREPARO MANUAL, APLICADA MANUALMENTE EM PAREDES INTERNAS DE AMBIENTES COM ÁREA MAIOR QUE 10M², E = 17,5MM, COM TALISCAS. AF_03/2024</t>
          </r>
        </is>
      </c>
      <c r="E25" s="6" t="inlineStr">
        <is>
          <r>
            <t xml:space="preserve">M2</t>
          </r>
        </is>
      </c>
      <c r="F25" s="7" t="n">
        <v>447.65</v>
      </c>
      <c r="G25" s="8" t="n">
        <v>43.52</v>
      </c>
      <c r="H25" s="7" t="n">
        <v>22.12</v>
      </c>
      <c r="I25" s="8" t="n">
        <f>ROUND(G25 * ROUND(1 + (H25/100),4),2)</f>
        <v>53.15</v>
      </c>
      <c r="J25" s="8" t="n">
        <f>ROUND(ROUND(F25,2)*ROUND(I25,2),2)</f>
        <v>23792.6</v>
      </c>
    </row>
    <row r="26" customHeight="0" bestFit="1" ht="28">
      <c r="A26" s="5" t="inlineStr">
        <is>
          <r>
            <t xml:space="preserve">4.5</t>
          </r>
        </is>
      </c>
      <c r="B26" s="6" t="inlineStr">
        <is>
          <r>
            <t xml:space="preserve">87536</t>
          </r>
        </is>
      </c>
      <c r="C26" s="6" t="inlineStr">
        <is>
          <r>
            <t xml:space="preserve">SINAPI</t>
          </r>
        </is>
      </c>
      <c r="D26" s="5" t="inlineStr">
        <is>
          <r>
            <t xml:space="preserve">EMBOÇO, EM ARGAMASSA TRAÇO 1:2:8, PREPARO MANUAL, APLICADO MANUALMENTE EM PAREDES INTERNAS DE AMBIENTES COM ÁREA MAIOR QUE 10M², E = 17,5MM, COM TALISCAS. AF_03/2024</t>
          </r>
        </is>
      </c>
      <c r="E26" s="6" t="inlineStr">
        <is>
          <r>
            <t xml:space="preserve">M2</t>
          </r>
        </is>
      </c>
      <c r="F26" s="7" t="n">
        <v>310.24</v>
      </c>
      <c r="G26" s="8" t="n">
        <v>42.83</v>
      </c>
      <c r="H26" s="7" t="n">
        <v>22.12</v>
      </c>
      <c r="I26" s="8" t="n">
        <f>ROUND(G26 * ROUND(1 + (H26/100),4),2)</f>
        <v>52.3</v>
      </c>
      <c r="J26" s="8" t="n">
        <f>ROUND(ROUND(F26,2)*ROUND(I26,2),2)</f>
        <v>16225.55</v>
      </c>
    </row>
    <row r="27" customHeight="0" bestFit="1" ht="28">
      <c r="A27" s="5" t="inlineStr">
        <is>
          <r>
            <t xml:space="preserve">4.6</t>
          </r>
        </is>
      </c>
      <c r="B27" s="6" t="inlineStr">
        <is>
          <r>
            <t xml:space="preserve">104611</t>
          </r>
        </is>
      </c>
      <c r="C27" s="6" t="inlineStr">
        <is>
          <r>
            <t xml:space="preserve">SINAPI</t>
          </r>
        </is>
      </c>
      <c r="D27" s="5" t="inlineStr">
        <is>
          <r>
            <t xml:space="preserve">REVESTIMENTO CERÂMICO PARA PAREDES INTERNAS COM PLACAS TIPO ESMALTADA DE DIMENSÕES 60X60 CM APLICADAS NA ALTURA INTEIRA DAS PAREDES. AF_02/2023_PE</t>
          </r>
        </is>
      </c>
      <c r="E27" s="6" t="inlineStr">
        <is>
          <r>
            <t xml:space="preserve">M2</t>
          </r>
        </is>
      </c>
      <c r="F27" s="7" t="n">
        <v>30.54</v>
      </c>
      <c r="G27" s="8" t="n">
        <v>98.35</v>
      </c>
      <c r="H27" s="7" t="n">
        <v>22.12</v>
      </c>
      <c r="I27" s="8" t="n">
        <f>ROUND(G27 * ROUND(1 + (H27/100),4),2)</f>
        <v>120.11</v>
      </c>
      <c r="J27" s="8" t="n">
        <f>ROUND(ROUND(F27,2)*ROUND(I27,2),2)</f>
        <v>3668.16</v>
      </c>
    </row>
    <row r="28" customHeight="0" bestFit="1" ht="28">
      <c r="A28" s="5" t="inlineStr">
        <is>
          <r>
            <t xml:space="preserve">4.7</t>
          </r>
        </is>
      </c>
      <c r="B28" s="6" t="inlineStr">
        <is>
          <r>
            <t xml:space="preserve">104612</t>
          </r>
        </is>
      </c>
      <c r="C28" s="6" t="inlineStr">
        <is>
          <r>
            <t xml:space="preserve">SINAPI</t>
          </r>
        </is>
      </c>
      <c r="D28" s="5" t="inlineStr">
        <is>
          <r>
            <t xml:space="preserve">REVESTIMENTO CERÂMICO PARA PAREDES INTERNAS COM PLACAS TIPO ESMALTADA DE DIMENSÕES 60X60 CM APLICADAS A MEIA ALTURA DAS PAREDES. AF_02/2023_PE</t>
          </r>
        </is>
      </c>
      <c r="E28" s="6" t="inlineStr">
        <is>
          <r>
            <t xml:space="preserve">M2</t>
          </r>
        </is>
      </c>
      <c r="F28" s="7" t="n">
        <v>236.85</v>
      </c>
      <c r="G28" s="8" t="n">
        <v>99.09</v>
      </c>
      <c r="H28" s="7" t="n">
        <v>22.12</v>
      </c>
      <c r="I28" s="8" t="n">
        <f>ROUND(G28 * ROUND(1 + (H28/100),4),2)</f>
        <v>121.01</v>
      </c>
      <c r="J28" s="8" t="n">
        <f>ROUND(ROUND(F28,2)*ROUND(I28,2),2)</f>
        <v>28661.22</v>
      </c>
    </row>
    <row r="29" customHeight="0" bestFit="1" ht="20">
      <c r="A29" s="5" t="inlineStr">
        <is>
          <r>
            <t xml:space="preserve">4.8</t>
          </r>
        </is>
      </c>
      <c r="B29" s="6" t="inlineStr">
        <is>
          <r>
            <t xml:space="preserve">COM-022242ORSE-PMSLM</t>
          </r>
        </is>
      </c>
      <c r="C29" s="6" t="inlineStr">
        <is>
          <r>
            <t xml:space="preserve">Composições Próprias</t>
          </r>
        </is>
      </c>
      <c r="D29" s="5" t="inlineStr">
        <is>
          <r>
            <t xml:space="preserve">REVESTIMENTO EM PLACA CERÂMICA ESMALTADADE 10X10 CM, ASSENTADO E REJUNTADO COM ARGAMASSA INDUSTRIALIZA.</t>
          </r>
        </is>
      </c>
      <c r="E29" s="6" t="inlineStr">
        <is>
          <r>
            <t xml:space="preserve">M2</t>
          </r>
        </is>
      </c>
      <c r="F29" s="7" t="n">
        <v>39.46</v>
      </c>
      <c r="G29" s="8" t="n">
        <v>99.54</v>
      </c>
      <c r="H29" s="7" t="n">
        <v>22.12</v>
      </c>
      <c r="I29" s="8" t="n">
        <f>ROUND(G29 * ROUND(1 + (H29/100),4),2)</f>
        <v>121.56</v>
      </c>
      <c r="J29" s="8" t="n">
        <f>ROUND(ROUND(F29,2)*ROUND(I29,2),2)</f>
        <v>4796.76</v>
      </c>
    </row>
    <row r="30" customHeight="1" ht="20">
      <c r="A30" s="3" t="inlineStr">
        <is>
          <r>
            <t xml:space="preserve">5</t>
          </r>
        </is>
      </c>
      <c r="B30" s="3" t="inlineStr">
        <is>
          <r>
            <t xml:space="preserve">ESTRUTURA</t>
          </r>
        </is>
      </c>
      <c r="C30" s="3" t="inlineStr"/>
      <c r="D30" s="3" t="inlineStr"/>
      <c r="E30" s="3" t="inlineStr"/>
      <c r="F30" s="3" t="inlineStr"/>
      <c r="G30" s="3" t="inlineStr">
        <f>ROUND(F31*G31,2)+ROUND(F40*G40,2)+ROUND(F49*G49,2)+ROUND(F54*G54,2)</f>
      </c>
      <c r="H30" s="3" t="inlineStr"/>
      <c r="I30" s="3" t="inlineStr"/>
      <c r="J30" s="4" t="n">
        <f>ROUND(J31+J40+J49+J54,2)</f>
        <v>12462.26</v>
      </c>
    </row>
    <row r="31" customHeight="1" ht="20">
      <c r="A31" s="3" t="inlineStr">
        <is>
          <r>
            <t xml:space="preserve">5.1</t>
          </r>
        </is>
      </c>
      <c r="B31" s="3" t="inlineStr">
        <is>
          <r>
            <t xml:space="preserve">SAPATAS</t>
          </r>
        </is>
      </c>
      <c r="C31" s="3" t="inlineStr"/>
      <c r="D31" s="3" t="inlineStr"/>
      <c r="E31" s="3" t="inlineStr"/>
      <c r="F31" s="3" t="inlineStr"/>
      <c r="G31" s="3" t="inlineStr">
        <f>ROUND(F32*G32,2)+ROUND(F33*G33,2)+ROUND(F34*G34,2)+ROUND(F35*G35,2)+ROUND(F36*G36,2)+ROUND(F37*G37,2)+ROUND(F38*G38,2)+ROUND(F39*G39,2)</f>
      </c>
      <c r="H31" s="3" t="inlineStr"/>
      <c r="I31" s="3" t="inlineStr"/>
      <c r="J31" s="4" t="n">
        <f>ROUND(SUM(J32:J39),2)</f>
        <v>3244.2</v>
      </c>
    </row>
    <row r="32" customHeight="0" bestFit="1" ht="20">
      <c r="A32" s="5" t="inlineStr">
        <is>
          <r>
            <t xml:space="preserve">5.1.1</t>
          </r>
        </is>
      </c>
      <c r="B32" s="6" t="inlineStr">
        <is>
          <r>
            <t xml:space="preserve">93358</t>
          </r>
        </is>
      </c>
      <c r="C32" s="6" t="inlineStr">
        <is>
          <r>
            <t xml:space="preserve">SINAPI</t>
          </r>
        </is>
      </c>
      <c r="D32" s="5" t="inlineStr">
        <is>
          <r>
            <t xml:space="preserve">ESCAVAÇÃO MANUAL DE VALA. AF_09/2024</t>
          </r>
        </is>
      </c>
      <c r="E32" s="6" t="inlineStr">
        <is>
          <r>
            <t xml:space="preserve">M3</t>
          </r>
        </is>
      </c>
      <c r="F32" s="7" t="n">
        <v>2.7</v>
      </c>
      <c r="G32" s="8" t="n">
        <v>95.25</v>
      </c>
      <c r="H32" s="7" t="n">
        <v>22.12</v>
      </c>
      <c r="I32" s="8" t="n">
        <f>ROUND(G32 * ROUND(1 + (H32/100),4),2)</f>
        <v>116.32</v>
      </c>
      <c r="J32" s="8" t="n">
        <f>ROUND(ROUND(F32,2)*ROUND(I32,2),2)</f>
        <v>314.06</v>
      </c>
    </row>
    <row r="33" customHeight="0" bestFit="1" ht="20">
      <c r="A33" s="5" t="inlineStr">
        <is>
          <r>
            <t xml:space="preserve">5.1.2</t>
          </r>
        </is>
      </c>
      <c r="B33" s="6" t="inlineStr">
        <is>
          <r>
            <t xml:space="preserve">96616</t>
          </r>
        </is>
      </c>
      <c r="C33" s="6" t="inlineStr">
        <is>
          <r>
            <t xml:space="preserve">SINAPI</t>
          </r>
        </is>
      </c>
      <c r="D33" s="5" t="inlineStr">
        <is>
          <r>
            <t xml:space="preserve">LASTRO DE CONCRETO MAGRO, APLICADO EM BLOCOS DE COROAMENTO OU SAPATAS. AF_01/2024</t>
          </r>
        </is>
      </c>
      <c r="E33" s="6" t="inlineStr">
        <is>
          <r>
            <t xml:space="preserve">M3</t>
          </r>
        </is>
      </c>
      <c r="F33" s="7" t="n">
        <v>0.08</v>
      </c>
      <c r="G33" s="8" t="n">
        <v>874.76</v>
      </c>
      <c r="H33" s="7" t="n">
        <v>22.12</v>
      </c>
      <c r="I33" s="8" t="n">
        <f>ROUND(G33 * ROUND(1 + (H33/100),4),2)</f>
        <v>1068.26</v>
      </c>
      <c r="J33" s="8" t="n">
        <f>ROUND(ROUND(F33,2)*ROUND(I33,2),2)</f>
        <v>85.46</v>
      </c>
    </row>
    <row r="34" customHeight="0" bestFit="1" ht="20">
      <c r="A34" s="5" t="inlineStr">
        <is>
          <r>
            <t xml:space="preserve">5.1.3</t>
          </r>
        </is>
      </c>
      <c r="B34" s="6" t="inlineStr">
        <is>
          <r>
            <t xml:space="preserve">COMP-01305973</t>
          </r>
        </is>
      </c>
      <c r="C34" s="6" t="inlineStr">
        <is>
          <r>
            <t xml:space="preserve">Composições Próprias</t>
          </r>
        </is>
      </c>
      <c r="D34" s="5" t="inlineStr">
        <is>
          <r>
            <t xml:space="preserve">REATERRO MANUAL APILOADO COM SOQUETE. AF_10/2017</t>
          </r>
        </is>
      </c>
      <c r="E34" s="6" t="inlineStr">
        <is>
          <r>
            <t xml:space="preserve">M3</t>
          </r>
        </is>
      </c>
      <c r="F34" s="7" t="n">
        <v>1.89</v>
      </c>
      <c r="G34" s="8" t="n">
        <v>57.76</v>
      </c>
      <c r="H34" s="7" t="n">
        <v>22.12</v>
      </c>
      <c r="I34" s="8" t="n">
        <f>ROUND(G34 * ROUND(1 + (H34/100),4),2)</f>
        <v>70.54</v>
      </c>
      <c r="J34" s="8" t="n">
        <f>ROUND(ROUND(F34,2)*ROUND(I34,2),2)</f>
        <v>133.32</v>
      </c>
    </row>
    <row r="35" customHeight="0" bestFit="1" ht="20">
      <c r="A35" s="5" t="inlineStr">
        <is>
          <r>
            <t xml:space="preserve">5.1.4</t>
          </r>
        </is>
      </c>
      <c r="B35" s="6" t="inlineStr">
        <is>
          <r>
            <t xml:space="preserve">96535</t>
          </r>
        </is>
      </c>
      <c r="C35" s="6" t="inlineStr">
        <is>
          <r>
            <t xml:space="preserve">SINAPI</t>
          </r>
        </is>
      </c>
      <c r="D35" s="5" t="inlineStr">
        <is>
          <r>
            <t xml:space="preserve">FABRICAÇÃO, MONTAGEM E DESMONTAGEM DE FÔRMA PARA SAPATA, EM MADEIRA SERRADA, E=25 MM, 4 UTILIZAÇÕES. AF_01/2024</t>
          </r>
        </is>
      </c>
      <c r="E35" s="6" t="inlineStr">
        <is>
          <r>
            <t xml:space="preserve">M2</t>
          </r>
        </is>
      </c>
      <c r="F35" s="7" t="n">
        <v>6.96</v>
      </c>
      <c r="G35" s="8" t="n">
        <v>143.95</v>
      </c>
      <c r="H35" s="7" t="n">
        <v>22.12</v>
      </c>
      <c r="I35" s="8" t="n">
        <f>ROUND(G35 * ROUND(1 + (H35/100),4),2)</f>
        <v>175.79</v>
      </c>
      <c r="J35" s="8" t="n">
        <f>ROUND(ROUND(F35,2)*ROUND(I35,2),2)</f>
        <v>1223.5</v>
      </c>
    </row>
    <row r="36" customHeight="0" bestFit="1" ht="20">
      <c r="A36" s="5" t="inlineStr">
        <is>
          <r>
            <t xml:space="preserve">5.1.5</t>
          </r>
        </is>
      </c>
      <c r="B36" s="6" t="inlineStr">
        <is>
          <r>
            <t xml:space="preserve">104918</t>
          </r>
        </is>
      </c>
      <c r="C36" s="6" t="inlineStr">
        <is>
          <r>
            <t xml:space="preserve">SINAPI</t>
          </r>
        </is>
      </c>
      <c r="D36" s="5" t="inlineStr">
        <is>
          <r>
            <t xml:space="preserve">ARMAÇÃO DE SAPATA ISOLADA, VIGA BALDRAME E SAPATA CORRIDA UTILIZANDO AÇO CA-50 DE 8 MM - MONTAGEM. AF_01/2024</t>
          </r>
        </is>
      </c>
      <c r="E36" s="6" t="inlineStr">
        <is>
          <r>
            <t xml:space="preserve">KG</t>
          </r>
        </is>
      </c>
      <c r="F36" s="7" t="n">
        <v>22.0</v>
      </c>
      <c r="G36" s="8" t="n">
        <v>13.84</v>
      </c>
      <c r="H36" s="7" t="n">
        <v>22.12</v>
      </c>
      <c r="I36" s="8" t="n">
        <f>ROUND(G36 * ROUND(1 + (H36/100),4),2)</f>
        <v>16.9</v>
      </c>
      <c r="J36" s="8" t="n">
        <f>ROUND(ROUND(F36,2)*ROUND(I36,2),2)</f>
        <v>371.8</v>
      </c>
    </row>
    <row r="37" customHeight="0" bestFit="1" ht="20">
      <c r="A37" s="5" t="inlineStr">
        <is>
          <r>
            <t xml:space="preserve">5.1.6</t>
          </r>
        </is>
      </c>
      <c r="B37" s="6" t="inlineStr">
        <is>
          <r>
            <t xml:space="preserve">104919</t>
          </r>
        </is>
      </c>
      <c r="C37" s="6" t="inlineStr">
        <is>
          <r>
            <t xml:space="preserve">SINAPI</t>
          </r>
        </is>
      </c>
      <c r="D37" s="5" t="inlineStr">
        <is>
          <r>
            <t xml:space="preserve">ARMAÇÃO DE SAPATA ISOLADA, VIGA BALDRAME E SAPATA CORRIDA UTILIZANDO AÇO CA-50 DE 10 MM - MONTAGEM. AF_01/2024</t>
          </r>
        </is>
      </c>
      <c r="E37" s="6" t="inlineStr">
        <is>
          <r>
            <t xml:space="preserve">KG</t>
          </r>
        </is>
      </c>
      <c r="F37" s="7" t="n">
        <v>21.9</v>
      </c>
      <c r="G37" s="8" t="n">
        <v>12.24</v>
      </c>
      <c r="H37" s="7" t="n">
        <v>22.12</v>
      </c>
      <c r="I37" s="8" t="n">
        <f>ROUND(G37 * ROUND(1 + (H37/100),4),2)</f>
        <v>14.95</v>
      </c>
      <c r="J37" s="8" t="n">
        <f>ROUND(ROUND(F37,2)*ROUND(I37,2),2)</f>
        <v>327.41</v>
      </c>
    </row>
    <row r="38" customHeight="0" bestFit="1" ht="20">
      <c r="A38" s="5" t="inlineStr">
        <is>
          <r>
            <t xml:space="preserve">5.1.7</t>
          </r>
        </is>
      </c>
      <c r="B38" s="6" t="inlineStr">
        <is>
          <r>
            <t xml:space="preserve">104916</t>
          </r>
        </is>
      </c>
      <c r="C38" s="6" t="inlineStr">
        <is>
          <r>
            <t xml:space="preserve">SINAPI</t>
          </r>
        </is>
      </c>
      <c r="D38" s="5" t="inlineStr">
        <is>
          <r>
            <t xml:space="preserve">ARMAÇÃO DE SAPATA ISOLADA, VIGA BALDRAME E SAPATA CORRIDA UTILIZANDO AÇO CA-60 DE 5 MM - MONTAGEM. AF_01/2024</t>
          </r>
        </is>
      </c>
      <c r="E38" s="6" t="inlineStr">
        <is>
          <r>
            <t xml:space="preserve">KG</t>
          </r>
        </is>
      </c>
      <c r="F38" s="7" t="n">
        <v>7.8</v>
      </c>
      <c r="G38" s="8" t="n">
        <v>16.61</v>
      </c>
      <c r="H38" s="7" t="n">
        <v>22.12</v>
      </c>
      <c r="I38" s="8" t="n">
        <f>ROUND(G38 * ROUND(1 + (H38/100),4),2)</f>
        <v>20.28</v>
      </c>
      <c r="J38" s="8" t="n">
        <f>ROUND(ROUND(F38,2)*ROUND(I38,2),2)</f>
        <v>158.18</v>
      </c>
    </row>
    <row r="39" customHeight="0" bestFit="1" ht="28">
      <c r="A39" s="5" t="inlineStr">
        <is>
          <r>
            <t xml:space="preserve">5.1.8</t>
          </r>
        </is>
      </c>
      <c r="B39" s="6" t="inlineStr">
        <is>
          <r>
            <t xml:space="preserve">CP-96557-PMSLM</t>
          </r>
        </is>
      </c>
      <c r="C39" s="6" t="inlineStr">
        <is>
          <r>
            <t xml:space="preserve">Composições Próprias</t>
          </r>
        </is>
      </c>
      <c r="D39" s="5" t="inlineStr">
        <is>
          <r>
            <t xml:space="preserve">CONCRETAGEM DE BLOCO DE COROAMENTO OU VIGA BALDRAME, FCK 25 MPA, COM USO DE BOMBA - LANÇAMENTO, ADENSAMENTO E ACABAMENTO. AF_01/2024</t>
          </r>
        </is>
      </c>
      <c r="E39" s="6" t="inlineStr">
        <is>
          <r>
            <t xml:space="preserve">M3</t>
          </r>
        </is>
      </c>
      <c r="F39" s="7" t="n">
        <v>0.73</v>
      </c>
      <c r="G39" s="8" t="n">
        <v>707.22</v>
      </c>
      <c r="H39" s="7" t="n">
        <v>22.12</v>
      </c>
      <c r="I39" s="8" t="n">
        <f>ROUND(G39 * ROUND(1 + (H39/100),4),2)</f>
        <v>863.66</v>
      </c>
      <c r="J39" s="8" t="n">
        <f>ROUND(ROUND(F39,2)*ROUND(I39,2),2)</f>
        <v>630.47</v>
      </c>
    </row>
    <row r="40" customHeight="1" ht="20">
      <c r="A40" s="3" t="inlineStr">
        <is>
          <r>
            <t xml:space="preserve">5.2</t>
          </r>
        </is>
      </c>
      <c r="B40" s="3" t="inlineStr">
        <is>
          <r>
            <t xml:space="preserve">VIGAS BALDRAME</t>
          </r>
        </is>
      </c>
      <c r="C40" s="3" t="inlineStr"/>
      <c r="D40" s="3" t="inlineStr"/>
      <c r="E40" s="3" t="inlineStr"/>
      <c r="F40" s="3" t="inlineStr"/>
      <c r="G40" s="3" t="inlineStr">
        <f>ROUND(F41*G41,2)+ROUND(F42*G42,2)+ROUND(F43*G43,2)+ROUND(F44*G44,2)+ROUND(F45*G45,2)+ROUND(F46*G46,2)+ROUND(F47*G47,2)+ROUND(F48*G48,2)</f>
      </c>
      <c r="H40" s="3" t="inlineStr"/>
      <c r="I40" s="3" t="inlineStr"/>
      <c r="J40" s="4" t="n">
        <f>ROUND(SUM(J41:J48),2)</f>
        <v>2585.14</v>
      </c>
    </row>
    <row r="41" customHeight="0" bestFit="1" ht="20">
      <c r="A41" s="5" t="inlineStr">
        <is>
          <r>
            <t xml:space="preserve">5.2.1</t>
          </r>
        </is>
      </c>
      <c r="B41" s="6" t="inlineStr">
        <is>
          <r>
            <t xml:space="preserve">93358</t>
          </r>
        </is>
      </c>
      <c r="C41" s="6" t="inlineStr">
        <is>
          <r>
            <t xml:space="preserve">SINAPI</t>
          </r>
        </is>
      </c>
      <c r="D41" s="5" t="inlineStr">
        <is>
          <r>
            <t xml:space="preserve">ESCAVAÇÃO MANUAL DE VALA. AF_09/2024</t>
          </r>
        </is>
      </c>
      <c r="E41" s="6" t="inlineStr">
        <is>
          <r>
            <t xml:space="preserve">M3</t>
          </r>
        </is>
      </c>
      <c r="F41" s="7" t="n">
        <v>3.9</v>
      </c>
      <c r="G41" s="8" t="n">
        <v>95.25</v>
      </c>
      <c r="H41" s="7" t="n">
        <v>22.12</v>
      </c>
      <c r="I41" s="8" t="n">
        <f>ROUND(G41 * ROUND(1 + (H41/100),4),2)</f>
        <v>116.32</v>
      </c>
      <c r="J41" s="8" t="n">
        <f>ROUND(ROUND(F41,2)*ROUND(I41,2),2)</f>
        <v>453.65</v>
      </c>
    </row>
    <row r="42" customHeight="0" bestFit="1" ht="20">
      <c r="A42" s="5" t="inlineStr">
        <is>
          <r>
            <t xml:space="preserve">5.2.2</t>
          </r>
        </is>
      </c>
      <c r="B42" s="6" t="inlineStr">
        <is>
          <r>
            <t xml:space="preserve">96616</t>
          </r>
        </is>
      </c>
      <c r="C42" s="6" t="inlineStr">
        <is>
          <r>
            <t xml:space="preserve">SINAPI</t>
          </r>
        </is>
      </c>
      <c r="D42" s="5" t="inlineStr">
        <is>
          <r>
            <t xml:space="preserve">LASTRO DE CONCRETO MAGRO, APLICADO EM BLOCOS DE COROAMENTO OU SAPATAS. AF_01/2024</t>
          </r>
        </is>
      </c>
      <c r="E42" s="6" t="inlineStr">
        <is>
          <r>
            <t xml:space="preserve">M3</t>
          </r>
        </is>
      </c>
      <c r="F42" s="7" t="n">
        <v>0.39</v>
      </c>
      <c r="G42" s="8" t="n">
        <v>874.76</v>
      </c>
      <c r="H42" s="7" t="n">
        <v>22.12</v>
      </c>
      <c r="I42" s="8" t="n">
        <f>ROUND(G42 * ROUND(1 + (H42/100),4),2)</f>
        <v>1068.26</v>
      </c>
      <c r="J42" s="8" t="n">
        <f>ROUND(ROUND(F42,2)*ROUND(I42,2),2)</f>
        <v>416.62</v>
      </c>
    </row>
    <row r="43" customHeight="0" bestFit="1" ht="20">
      <c r="A43" s="5" t="inlineStr">
        <is>
          <r>
            <t xml:space="preserve">5.2.3</t>
          </r>
        </is>
      </c>
      <c r="B43" s="6" t="inlineStr">
        <is>
          <r>
            <t xml:space="preserve">COMP-01305973</t>
          </r>
        </is>
      </c>
      <c r="C43" s="6" t="inlineStr">
        <is>
          <r>
            <t xml:space="preserve">Composições Próprias</t>
          </r>
        </is>
      </c>
      <c r="D43" s="5" t="inlineStr">
        <is>
          <r>
            <t xml:space="preserve">REATERRO MANUAL APILOADO COM SOQUETE. AF_10/2017</t>
          </r>
        </is>
      </c>
      <c r="E43" s="6" t="inlineStr">
        <is>
          <r>
            <t xml:space="preserve">M3</t>
          </r>
        </is>
      </c>
      <c r="F43" s="7" t="n">
        <v>2.78</v>
      </c>
      <c r="G43" s="8" t="n">
        <v>57.76</v>
      </c>
      <c r="H43" s="7" t="n">
        <v>22.12</v>
      </c>
      <c r="I43" s="8" t="n">
        <f>ROUND(G43 * ROUND(1 + (H43/100),4),2)</f>
        <v>70.54</v>
      </c>
      <c r="J43" s="8" t="n">
        <f>ROUND(ROUND(F43,2)*ROUND(I43,2),2)</f>
        <v>196.1</v>
      </c>
    </row>
    <row r="44" customHeight="0" bestFit="1" ht="20">
      <c r="A44" s="5" t="inlineStr">
        <is>
          <r>
            <t xml:space="preserve">5.2.4</t>
          </r>
        </is>
      </c>
      <c r="B44" s="6" t="inlineStr">
        <is>
          <r>
            <t xml:space="preserve">96536</t>
          </r>
        </is>
      </c>
      <c r="C44" s="6" t="inlineStr">
        <is>
          <r>
            <t xml:space="preserve">SINAPI</t>
          </r>
        </is>
      </c>
      <c r="D44" s="5" t="inlineStr">
        <is>
          <r>
            <t xml:space="preserve">FABRICAÇÃO, MONTAGEM E DESMONTAGEM DE FÔRMA PARA VIGA BALDRAME, EM MADEIRA SERRADA, E=25 MM, 4 UTILIZAÇÕES. AF_01/2024</t>
          </r>
        </is>
      </c>
      <c r="E44" s="6" t="inlineStr">
        <is>
          <r>
            <t xml:space="preserve">M2</t>
          </r>
        </is>
      </c>
      <c r="F44" s="7" t="n">
        <v>5.35</v>
      </c>
      <c r="G44" s="8" t="n">
        <v>76.21</v>
      </c>
      <c r="H44" s="7" t="n">
        <v>22.12</v>
      </c>
      <c r="I44" s="8" t="n">
        <f>ROUND(G44 * ROUND(1 + (H44/100),4),2)</f>
        <v>93.07</v>
      </c>
      <c r="J44" s="8" t="n">
        <f>ROUND(ROUND(F44,2)*ROUND(I44,2),2)</f>
        <v>497.92</v>
      </c>
    </row>
    <row r="45" customHeight="0" bestFit="1" ht="20">
      <c r="A45" s="5" t="inlineStr">
        <is>
          <r>
            <t xml:space="preserve">5.2.5</t>
          </r>
        </is>
      </c>
      <c r="B45" s="6" t="inlineStr">
        <is>
          <r>
            <t xml:space="preserve">104918</t>
          </r>
        </is>
      </c>
      <c r="C45" s="6" t="inlineStr">
        <is>
          <r>
            <t xml:space="preserve">SINAPI</t>
          </r>
        </is>
      </c>
      <c r="D45" s="5" t="inlineStr">
        <is>
          <r>
            <t xml:space="preserve">ARMAÇÃO DE SAPATA ISOLADA, VIGA BALDRAME E SAPATA CORRIDA UTILIZANDO AÇO CA-50 DE 8 MM - MONTAGEM. AF_01/2024</t>
          </r>
        </is>
      </c>
      <c r="E45" s="6" t="inlineStr">
        <is>
          <r>
            <t xml:space="preserve">KG</t>
          </r>
        </is>
      </c>
      <c r="F45" s="7" t="n">
        <v>14.7</v>
      </c>
      <c r="G45" s="8" t="n">
        <v>13.84</v>
      </c>
      <c r="H45" s="7" t="n">
        <v>22.12</v>
      </c>
      <c r="I45" s="8" t="n">
        <f>ROUND(G45 * ROUND(1 + (H45/100),4),2)</f>
        <v>16.9</v>
      </c>
      <c r="J45" s="8" t="n">
        <f>ROUND(ROUND(F45,2)*ROUND(I45,2),2)</f>
        <v>248.43</v>
      </c>
    </row>
    <row r="46" customHeight="0" bestFit="1" ht="20">
      <c r="A46" s="5" t="inlineStr">
        <is>
          <r>
            <t xml:space="preserve">5.2.6</t>
          </r>
        </is>
      </c>
      <c r="B46" s="6" t="inlineStr">
        <is>
          <r>
            <t xml:space="preserve">104916</t>
          </r>
        </is>
      </c>
      <c r="C46" s="6" t="inlineStr">
        <is>
          <r>
            <t xml:space="preserve">SINAPI</t>
          </r>
        </is>
      </c>
      <c r="D46" s="5" t="inlineStr">
        <is>
          <r>
            <t xml:space="preserve">ARMAÇÃO DE SAPATA ISOLADA, VIGA BALDRAME E SAPATA CORRIDA UTILIZANDO AÇO CA-60 DE 5 MM - MONTAGEM. AF_01/2024</t>
          </r>
        </is>
      </c>
      <c r="E46" s="6" t="inlineStr">
        <is>
          <r>
            <t xml:space="preserve">KG</t>
          </r>
        </is>
      </c>
      <c r="F46" s="7" t="n">
        <v>6.7</v>
      </c>
      <c r="G46" s="8" t="n">
        <v>16.61</v>
      </c>
      <c r="H46" s="7" t="n">
        <v>22.12</v>
      </c>
      <c r="I46" s="8" t="n">
        <f>ROUND(G46 * ROUND(1 + (H46/100),4),2)</f>
        <v>20.28</v>
      </c>
      <c r="J46" s="8" t="n">
        <f>ROUND(ROUND(F46,2)*ROUND(I46,2),2)</f>
        <v>135.88</v>
      </c>
    </row>
    <row r="47" customHeight="0" bestFit="1" ht="20">
      <c r="A47" s="5" t="inlineStr">
        <is>
          <r>
            <t xml:space="preserve">5.2.7</t>
          </r>
        </is>
      </c>
      <c r="B47" s="6" t="inlineStr">
        <is>
          <r>
            <t xml:space="preserve">98557</t>
          </r>
        </is>
      </c>
      <c r="C47" s="6" t="inlineStr">
        <is>
          <r>
            <t xml:space="preserve">SINAPI</t>
          </r>
        </is>
      </c>
      <c r="D47" s="5" t="inlineStr">
        <is>
          <r>
            <t xml:space="preserve">IMPERMEABILIZAÇÃO DE SUPERFÍCIE COM EMULSÃO ASFÁLTICA, 2 DEMÃOS. AF_09/2023</t>
          </r>
        </is>
      </c>
      <c r="E47" s="6" t="inlineStr">
        <is>
          <r>
            <t xml:space="preserve">M2</t>
          </r>
        </is>
      </c>
      <c r="F47" s="7" t="n">
        <v>6.29</v>
      </c>
      <c r="G47" s="8" t="n">
        <v>46.89</v>
      </c>
      <c r="H47" s="7" t="n">
        <v>22.12</v>
      </c>
      <c r="I47" s="8" t="n">
        <f>ROUND(G47 * ROUND(1 + (H47/100),4),2)</f>
        <v>57.26</v>
      </c>
      <c r="J47" s="8" t="n">
        <f>ROUND(ROUND(F47,2)*ROUND(I47,2),2)</f>
        <v>360.17</v>
      </c>
    </row>
    <row r="48" customHeight="0" bestFit="1" ht="28">
      <c r="A48" s="5" t="inlineStr">
        <is>
          <r>
            <t xml:space="preserve">5.2.8</t>
          </r>
        </is>
      </c>
      <c r="B48" s="6" t="inlineStr">
        <is>
          <r>
            <t xml:space="preserve">CP-96557-PMSLM</t>
          </r>
        </is>
      </c>
      <c r="C48" s="6" t="inlineStr">
        <is>
          <r>
            <t xml:space="preserve">Composições Próprias</t>
          </r>
        </is>
      </c>
      <c r="D48" s="5" t="inlineStr">
        <is>
          <r>
            <t xml:space="preserve">CONCRETAGEM DE BLOCO DE COROAMENTO OU VIGA BALDRAME, FCK 25 MPA, COM USO DE BOMBA - LANÇAMENTO, ADENSAMENTO E ACABAMENTO. AF_01/2024</t>
          </r>
        </is>
      </c>
      <c r="E48" s="6" t="inlineStr">
        <is>
          <r>
            <t xml:space="preserve">M3</t>
          </r>
        </is>
      </c>
      <c r="F48" s="7" t="n">
        <v>0.32</v>
      </c>
      <c r="G48" s="8" t="n">
        <v>707.22</v>
      </c>
      <c r="H48" s="7" t="n">
        <v>22.12</v>
      </c>
      <c r="I48" s="8" t="n">
        <f>ROUND(G48 * ROUND(1 + (H48/100),4),2)</f>
        <v>863.66</v>
      </c>
      <c r="J48" s="8" t="n">
        <f>ROUND(ROUND(F48,2)*ROUND(I48,2),2)</f>
        <v>276.37</v>
      </c>
    </row>
    <row r="49" customHeight="1" ht="20">
      <c r="A49" s="3" t="inlineStr">
        <is>
          <r>
            <t xml:space="preserve">5.3</t>
          </r>
        </is>
      </c>
      <c r="B49" s="3" t="inlineStr">
        <is>
          <r>
            <t xml:space="preserve">PILARES</t>
          </r>
        </is>
      </c>
      <c r="C49" s="3" t="inlineStr"/>
      <c r="D49" s="3" t="inlineStr"/>
      <c r="E49" s="3" t="inlineStr"/>
      <c r="F49" s="3" t="inlineStr"/>
      <c r="G49" s="3" t="inlineStr">
        <f>ROUND(F50*G50,2)+ROUND(F51*G51,2)+ROUND(F52*G52,2)+ROUND(F53*G53,2)</f>
      </c>
      <c r="H49" s="3" t="inlineStr"/>
      <c r="I49" s="3" t="inlineStr"/>
      <c r="J49" s="4" t="n">
        <f>ROUND(SUM(J50:J53),2)</f>
        <v>4836.16</v>
      </c>
    </row>
    <row r="50" customHeight="0" bestFit="1" ht="28">
      <c r="A50" s="5" t="inlineStr">
        <is>
          <r>
            <t xml:space="preserve">5.3.1</t>
          </r>
        </is>
      </c>
      <c r="B50" s="6" t="inlineStr">
        <is>
          <r>
            <t xml:space="preserve">92415</t>
          </r>
        </is>
      </c>
      <c r="C50" s="6" t="inlineStr">
        <is>
          <r>
            <t xml:space="preserve">SINAPI</t>
          </r>
        </is>
      </c>
      <c r="D50" s="5" t="inlineStr">
        <is>
          <r>
            <t xml:space="preserve">MONTAGEM E DESMONTAGEM DE FÔRMA DE PILARES RETANGULARES E ESTRUTURAS SIMILARES, PÉ-DIREITO SIMPLES, EM CHAPA DE MADEIRA COMPENSADA RESINADA, 2 UTILIZAÇÕES. AF_09/2020</t>
          </r>
        </is>
      </c>
      <c r="E50" s="6" t="inlineStr">
        <is>
          <r>
            <t xml:space="preserve">M2</t>
          </r>
        </is>
      </c>
      <c r="F50" s="7" t="n">
        <v>15.48</v>
      </c>
      <c r="G50" s="8" t="n">
        <v>148.06</v>
      </c>
      <c r="H50" s="7" t="n">
        <v>22.12</v>
      </c>
      <c r="I50" s="8" t="n">
        <f>ROUND(G50 * ROUND(1 + (H50/100),4),2)</f>
        <v>180.81</v>
      </c>
      <c r="J50" s="8" t="n">
        <f>ROUND(ROUND(F50,2)*ROUND(I50,2),2)</f>
        <v>2798.94</v>
      </c>
    </row>
    <row r="51" customHeight="0" bestFit="1" ht="20">
      <c r="A51" s="5" t="inlineStr">
        <is>
          <r>
            <t xml:space="preserve">5.3.2</t>
          </r>
        </is>
      </c>
      <c r="B51" s="6" t="inlineStr">
        <is>
          <r>
            <t xml:space="preserve">92762</t>
          </r>
        </is>
      </c>
      <c r="C51" s="6" t="inlineStr">
        <is>
          <r>
            <t xml:space="preserve">SINAPI</t>
          </r>
        </is>
      </c>
      <c r="D51" s="5" t="inlineStr">
        <is>
          <r>
            <t xml:space="preserve">ARMAÇÃO DE PILAR OU VIGA DE ESTRUTURA CONVENCIONAL DE CONCRETO ARMADO UTILIZANDO AÇO CA-50 DE 10,0 MM - MONTAGEM. AF_06/2022</t>
          </r>
        </is>
      </c>
      <c r="E51" s="6" t="inlineStr">
        <is>
          <r>
            <t xml:space="preserve">KG</t>
          </r>
        </is>
      </c>
      <c r="F51" s="7" t="n">
        <v>56.3</v>
      </c>
      <c r="G51" s="8" t="n">
        <v>10.42</v>
      </c>
      <c r="H51" s="7" t="n">
        <v>22.12</v>
      </c>
      <c r="I51" s="8" t="n">
        <f>ROUND(G51 * ROUND(1 + (H51/100),4),2)</f>
        <v>12.72</v>
      </c>
      <c r="J51" s="8" t="n">
        <f>ROUND(ROUND(F51,2)*ROUND(I51,2),2)</f>
        <v>716.14</v>
      </c>
    </row>
    <row r="52" customHeight="0" bestFit="1" ht="20">
      <c r="A52" s="5" t="inlineStr">
        <is>
          <r>
            <t xml:space="preserve">5.3.3</t>
          </r>
        </is>
      </c>
      <c r="B52" s="6" t="inlineStr">
        <is>
          <r>
            <t xml:space="preserve">92759</t>
          </r>
        </is>
      </c>
      <c r="C52" s="6" t="inlineStr">
        <is>
          <r>
            <t xml:space="preserve">SINAPI</t>
          </r>
        </is>
      </c>
      <c r="D52" s="5" t="inlineStr">
        <is>
          <r>
            <t xml:space="preserve">ARMAÇÃO DE PILAR OU VIGA DE ESTRUTURA CONVENCIONAL DE CONCRETO ARMADO UTILIZANDO AÇO CA-60 DE 5,0 MM - MONTAGEM. AF_06/2022</t>
          </r>
        </is>
      </c>
      <c r="E52" s="6" t="inlineStr">
        <is>
          <r>
            <t xml:space="preserve">KG</t>
          </r>
        </is>
      </c>
      <c r="F52" s="7" t="n">
        <v>23.9</v>
      </c>
      <c r="G52" s="8" t="n">
        <v>13.77</v>
      </c>
      <c r="H52" s="7" t="n">
        <v>22.12</v>
      </c>
      <c r="I52" s="8" t="n">
        <f>ROUND(G52 * ROUND(1 + (H52/100),4),2)</f>
        <v>16.82</v>
      </c>
      <c r="J52" s="8" t="n">
        <f>ROUND(ROUND(F52,2)*ROUND(I52,2),2)</f>
        <v>402.0</v>
      </c>
    </row>
    <row r="53" customHeight="0" bestFit="1" ht="20">
      <c r="A53" s="5" t="inlineStr">
        <is>
          <r>
            <t xml:space="preserve">5.3.4</t>
          </r>
        </is>
      </c>
      <c r="B53" s="6" t="inlineStr">
        <is>
          <r>
            <t xml:space="preserve">103669</t>
          </r>
        </is>
      </c>
      <c r="C53" s="6" t="inlineStr">
        <is>
          <r>
            <t xml:space="preserve">SINAPI</t>
          </r>
        </is>
      </c>
      <c r="D53" s="5" t="inlineStr">
        <is>
          <r>
            <t xml:space="preserve">CONCRETAGEM DE PILARES, FCK = 25 MPA, COM USO DE BALDES - LANÇAMENTO, ADENSAMENTO E ACABAMENTO. AF_02/2022</t>
          </r>
        </is>
      </c>
      <c r="E53" s="6" t="inlineStr">
        <is>
          <r>
            <t xml:space="preserve">M3</t>
          </r>
        </is>
      </c>
      <c r="F53" s="7" t="n">
        <v>0.77</v>
      </c>
      <c r="G53" s="8" t="n">
        <v>977.41</v>
      </c>
      <c r="H53" s="7" t="n">
        <v>22.12</v>
      </c>
      <c r="I53" s="8" t="n">
        <f>ROUND(G53 * ROUND(1 + (H53/100),4),2)</f>
        <v>1193.61</v>
      </c>
      <c r="J53" s="8" t="n">
        <f>ROUND(ROUND(F53,2)*ROUND(I53,2),2)</f>
        <v>919.08</v>
      </c>
    </row>
    <row r="54" customHeight="1" ht="20">
      <c r="A54" s="3" t="inlineStr">
        <is>
          <r>
            <t xml:space="preserve">5.4</t>
          </r>
        </is>
      </c>
      <c r="B54" s="3" t="inlineStr">
        <is>
          <r>
            <t xml:space="preserve">VIGAS</t>
          </r>
        </is>
      </c>
      <c r="C54" s="3" t="inlineStr"/>
      <c r="D54" s="3" t="inlineStr"/>
      <c r="E54" s="3" t="inlineStr"/>
      <c r="F54" s="3" t="inlineStr"/>
      <c r="G54" s="3" t="inlineStr">
        <f>ROUND(F55*G55,2)+ROUND(F56*G56,2)+ROUND(F57*G57,2)+ROUND(F58*G58,2)</f>
      </c>
      <c r="H54" s="3" t="inlineStr"/>
      <c r="I54" s="3" t="inlineStr"/>
      <c r="J54" s="4" t="n">
        <f>ROUND(SUM(J55:J58),2)</f>
        <v>1796.76</v>
      </c>
    </row>
    <row r="55" customHeight="0" bestFit="1" ht="28">
      <c r="A55" s="5" t="inlineStr">
        <is>
          <r>
            <t xml:space="preserve">5.4.1</t>
          </r>
        </is>
      </c>
      <c r="B55" s="6" t="inlineStr">
        <is>
          <r>
            <t xml:space="preserve">92456</t>
          </r>
        </is>
      </c>
      <c r="C55" s="6" t="inlineStr">
        <is>
          <r>
            <t xml:space="preserve">SINAPI</t>
          </r>
        </is>
      </c>
      <c r="D55" s="5" t="inlineStr">
        <is>
          <r>
            <t xml:space="preserve">MONTAGEM E DESMONTAGEM DE FÔRMA DE VIGA, ESCORAMENTO METÁLICO, PÉ-DIREITO SIMPLES, EM CHAPA DE MADEIRA RESINADA, 4 UTILIZAÇÕES. AF_09/2020</t>
          </r>
        </is>
      </c>
      <c r="E55" s="6" t="inlineStr">
        <is>
          <r>
            <t xml:space="preserve">M2</t>
          </r>
        </is>
      </c>
      <c r="F55" s="7" t="n">
        <v>5.35</v>
      </c>
      <c r="G55" s="8" t="n">
        <v>164.61</v>
      </c>
      <c r="H55" s="7" t="n">
        <v>22.12</v>
      </c>
      <c r="I55" s="8" t="n">
        <f>ROUND(G55 * ROUND(1 + (H55/100),4),2)</f>
        <v>201.02</v>
      </c>
      <c r="J55" s="8" t="n">
        <f>ROUND(ROUND(F55,2)*ROUND(I55,2),2)</f>
        <v>1075.46</v>
      </c>
    </row>
    <row r="56" customHeight="0" bestFit="1" ht="20">
      <c r="A56" s="5" t="inlineStr">
        <is>
          <r>
            <t xml:space="preserve">5.4.2</t>
          </r>
        </is>
      </c>
      <c r="B56" s="6" t="inlineStr">
        <is>
          <r>
            <t xml:space="preserve">92761</t>
          </r>
        </is>
      </c>
      <c r="C56" s="6" t="inlineStr">
        <is>
          <r>
            <t xml:space="preserve">SINAPI</t>
          </r>
        </is>
      </c>
      <c r="D56" s="5" t="inlineStr">
        <is>
          <r>
            <t xml:space="preserve">ARMAÇÃO DE PILAR OU VIGA DE ESTRUTURA CONVENCIONAL DE CONCRETO ARMADO UTILIZANDO AÇO CA-50 DE 8,0 MM - MONTAGEM. AF_06/2022</t>
          </r>
        </is>
      </c>
      <c r="E56" s="6" t="inlineStr">
        <is>
          <r>
            <t xml:space="preserve">KG</t>
          </r>
        </is>
      </c>
      <c r="F56" s="7" t="n">
        <v>15.2</v>
      </c>
      <c r="G56" s="8" t="n">
        <v>11.79</v>
      </c>
      <c r="H56" s="7" t="n">
        <v>22.12</v>
      </c>
      <c r="I56" s="8" t="n">
        <f>ROUND(G56 * ROUND(1 + (H56/100),4),2)</f>
        <v>14.4</v>
      </c>
      <c r="J56" s="8" t="n">
        <f>ROUND(ROUND(F56,2)*ROUND(I56,2),2)</f>
        <v>218.88</v>
      </c>
    </row>
    <row r="57" customHeight="0" bestFit="1" ht="20">
      <c r="A57" s="5" t="inlineStr">
        <is>
          <r>
            <t xml:space="preserve">5.4.3</t>
          </r>
        </is>
      </c>
      <c r="B57" s="6" t="inlineStr">
        <is>
          <r>
            <t xml:space="preserve">92759</t>
          </r>
        </is>
      </c>
      <c r="C57" s="6" t="inlineStr">
        <is>
          <r>
            <t xml:space="preserve">SINAPI</t>
          </r>
        </is>
      </c>
      <c r="D57" s="5" t="inlineStr">
        <is>
          <r>
            <t xml:space="preserve">ARMAÇÃO DE PILAR OU VIGA DE ESTRUTURA CONVENCIONAL DE CONCRETO ARMADO UTILIZANDO AÇO CA-60 DE 5,0 MM - MONTAGEM. AF_06/2022</t>
          </r>
        </is>
      </c>
      <c r="E57" s="6" t="inlineStr">
        <is>
          <r>
            <t xml:space="preserve">KG</t>
          </r>
        </is>
      </c>
      <c r="F57" s="7" t="n">
        <v>6.7</v>
      </c>
      <c r="G57" s="8" t="n">
        <v>13.77</v>
      </c>
      <c r="H57" s="7" t="n">
        <v>22.12</v>
      </c>
      <c r="I57" s="8" t="n">
        <f>ROUND(G57 * ROUND(1 + (H57/100),4),2)</f>
        <v>16.82</v>
      </c>
      <c r="J57" s="8" t="n">
        <f>ROUND(ROUND(F57,2)*ROUND(I57,2),2)</f>
        <v>112.69</v>
      </c>
    </row>
    <row r="58" customHeight="0" bestFit="1" ht="28">
      <c r="A58" s="5" t="inlineStr">
        <is>
          <r>
            <t xml:space="preserve">5.4.4</t>
          </r>
        </is>
      </c>
      <c r="B58" s="6" t="inlineStr">
        <is>
          <r>
            <t xml:space="preserve">103682</t>
          </r>
        </is>
      </c>
      <c r="C58" s="6" t="inlineStr">
        <is>
          <r>
            <t xml:space="preserve">SINAPI</t>
          </r>
        </is>
      </c>
      <c r="D58" s="5" t="inlineStr">
        <is>
          <r>
            <t xml:space="preserve">CONCRETAGEM DE VIGAS E LAJES, FCK=25 MPA, PARA QUALQUER TIPO DE LAJE COM BALDES EM EDIFICAÇÃO TÉRREA - LANÇAMENTO, ADENSAMENTO E ACABAMENTO. AF_02/2022</t>
          </r>
        </is>
      </c>
      <c r="E58" s="6" t="inlineStr">
        <is>
          <r>
            <t xml:space="preserve">M3</t>
          </r>
        </is>
      </c>
      <c r="F58" s="7" t="n">
        <v>0.32</v>
      </c>
      <c r="G58" s="8" t="n">
        <v>997.3</v>
      </c>
      <c r="H58" s="7" t="n">
        <v>22.12</v>
      </c>
      <c r="I58" s="8" t="n">
        <f>ROUND(G58 * ROUND(1 + (H58/100),4),2)</f>
        <v>1217.9</v>
      </c>
      <c r="J58" s="8" t="n">
        <f>ROUND(ROUND(F58,2)*ROUND(I58,2),2)</f>
        <v>389.73</v>
      </c>
    </row>
    <row r="59" customHeight="1" ht="20">
      <c r="A59" s="3" t="inlineStr">
        <is>
          <r>
            <t xml:space="preserve">6</t>
          </r>
        </is>
      </c>
      <c r="B59" s="3" t="inlineStr">
        <is>
          <r>
            <t xml:space="preserve">PISO</t>
          </r>
        </is>
      </c>
      <c r="C59" s="3" t="inlineStr"/>
      <c r="D59" s="3" t="inlineStr"/>
      <c r="E59" s="3" t="inlineStr"/>
      <c r="F59" s="3" t="inlineStr"/>
      <c r="G59" s="3" t="inlineStr">
        <f>ROUND(F60*G60,2)+ROUND(F61*G61,2)+ROUND(F62*G62,2)+ROUND(F63*G63,2)+ROUND(F64*G64,2)</f>
      </c>
      <c r="H59" s="3" t="inlineStr"/>
      <c r="I59" s="3" t="inlineStr"/>
      <c r="J59" s="4" t="n">
        <f>ROUND(SUM(J60:J64),2)</f>
        <v>58233.28</v>
      </c>
    </row>
    <row r="60" customHeight="0" bestFit="1" ht="20">
      <c r="A60" s="5" t="inlineStr">
        <is>
          <r>
            <t xml:space="preserve">6.1</t>
          </r>
        </is>
      </c>
      <c r="B60" s="6" t="inlineStr">
        <is>
          <r>
            <t xml:space="preserve">94319</t>
          </r>
        </is>
      </c>
      <c r="C60" s="6" t="inlineStr">
        <is>
          <r>
            <t xml:space="preserve">SINAPI</t>
          </r>
        </is>
      </c>
      <c r="D60" s="5" t="inlineStr">
        <is>
          <r>
            <t xml:space="preserve">ATERRO MANUAL DE VALAS COM SOLO ARGILO-ARENOSO. AF_08/2023</t>
          </r>
        </is>
      </c>
      <c r="E60" s="6" t="inlineStr">
        <is>
          <r>
            <t xml:space="preserve">M3</t>
          </r>
        </is>
      </c>
      <c r="F60" s="7" t="n">
        <v>53.86</v>
      </c>
      <c r="G60" s="8" t="n">
        <v>81.29</v>
      </c>
      <c r="H60" s="7" t="n">
        <v>22.12</v>
      </c>
      <c r="I60" s="8" t="n">
        <f>ROUND(G60 * ROUND(1 + (H60/100),4),2)</f>
        <v>99.27</v>
      </c>
      <c r="J60" s="8" t="n">
        <f>ROUND(ROUND(F60,2)*ROUND(I60,2),2)</f>
        <v>5346.68</v>
      </c>
    </row>
    <row r="61" customHeight="0" bestFit="1" ht="20">
      <c r="A61" s="5" t="inlineStr">
        <is>
          <r>
            <t xml:space="preserve">6.2</t>
          </r>
        </is>
      </c>
      <c r="B61" s="6" t="inlineStr">
        <is>
          <r>
            <t xml:space="preserve">95241</t>
          </r>
        </is>
      </c>
      <c r="C61" s="6" t="inlineStr">
        <is>
          <r>
            <t xml:space="preserve">SINAPI</t>
          </r>
        </is>
      </c>
      <c r="D61" s="5" t="inlineStr">
        <is>
          <r>
            <t xml:space="preserve">LASTRO DE CONCRETO MAGRO, APLICADO EM PISOS, LAJES SOBRE SOLO OU RADIERS, ESPESSURA DE 5 CM. AF_01/2024</t>
          </r>
        </is>
      </c>
      <c r="E61" s="6" t="inlineStr">
        <is>
          <r>
            <t xml:space="preserve">M2</t>
          </r>
        </is>
      </c>
      <c r="F61" s="7" t="n">
        <v>269.29</v>
      </c>
      <c r="G61" s="8" t="n">
        <v>40.45</v>
      </c>
      <c r="H61" s="7" t="n">
        <v>22.12</v>
      </c>
      <c r="I61" s="8" t="n">
        <f>ROUND(G61 * ROUND(1 + (H61/100),4),2)</f>
        <v>49.4</v>
      </c>
      <c r="J61" s="8" t="n">
        <f>ROUND(ROUND(F61,2)*ROUND(I61,2),2)</f>
        <v>13302.93</v>
      </c>
    </row>
    <row r="62" customHeight="0" bestFit="1" ht="36">
      <c r="A62" s="5" t="inlineStr">
        <is>
          <r>
            <t xml:space="preserve">6.3</t>
          </r>
        </is>
      </c>
      <c r="B62" s="6" t="inlineStr">
        <is>
          <r>
            <t xml:space="preserve">CP-94438-PMSLM</t>
          </r>
        </is>
      </c>
      <c r="C62" s="6" t="inlineStr">
        <is>
          <r>
            <t xml:space="preserve">Composições Próprias</t>
          </r>
        </is>
      </c>
      <c r="D62" s="5" t="inlineStr">
        <is>
          <r>
            <t xml:space="preserve">(COMPOSIÇÃO REPRESENTATIVA) DO SERVIÇO DE CONTRAPISO EM ARGAMASSA TRAÇO 1:4 (CIM E AREIA), EM BETONEIRA 400 L, ESPESSURA 3 CM ÁREAS SECAS E 3 CM ÁREAS MOLHADAS, PARA EDIFICAÇÃO HABITACIONAL UNIFAMILIAR (CASA) E EDIFICAÇÃO PÚBLICA PADRÃO. AF_11/2014</t>
          </r>
        </is>
      </c>
      <c r="E62" s="6" t="inlineStr">
        <is>
          <r>
            <t xml:space="preserve">M2</t>
          </r>
        </is>
      </c>
      <c r="F62" s="7" t="n">
        <v>269.29</v>
      </c>
      <c r="G62" s="8" t="n">
        <v>48.69</v>
      </c>
      <c r="H62" s="7" t="n">
        <v>22.12</v>
      </c>
      <c r="I62" s="8" t="n">
        <f>ROUND(G62 * ROUND(1 + (H62/100),4),2)</f>
        <v>59.46</v>
      </c>
      <c r="J62" s="8" t="n">
        <f>ROUND(ROUND(F62,2)*ROUND(I62,2),2)</f>
        <v>16011.98</v>
      </c>
    </row>
    <row r="63" customHeight="0" bestFit="1" ht="28">
      <c r="A63" s="5" t="inlineStr">
        <is>
          <r>
            <t xml:space="preserve">6.4</t>
          </r>
        </is>
      </c>
      <c r="B63" s="6" t="inlineStr">
        <is>
          <r>
            <t xml:space="preserve">87257</t>
          </r>
        </is>
      </c>
      <c r="C63" s="6" t="inlineStr">
        <is>
          <r>
            <t xml:space="preserve">SINAPI</t>
          </r>
        </is>
      </c>
      <c r="D63" s="5" t="inlineStr">
        <is>
          <r>
            <t xml:space="preserve">REVESTIMENTO CERÂMICO PARA PISO COM PLACAS TIPO ESMALTADA DE DIMENSÕES 60X60 CM APLICADA EM AMBIENTES DE ÁREA MAIOR QUE 10 M2. AF_02/2023_PE</t>
          </r>
        </is>
      </c>
      <c r="E63" s="6" t="inlineStr">
        <is>
          <r>
            <t xml:space="preserve">M2</t>
          </r>
        </is>
      </c>
      <c r="F63" s="7" t="n">
        <v>269.29</v>
      </c>
      <c r="G63" s="8" t="n">
        <v>67.08</v>
      </c>
      <c r="H63" s="7" t="n">
        <v>22.12</v>
      </c>
      <c r="I63" s="8" t="n">
        <f>ROUND(G63 * ROUND(1 + (H63/100),4),2)</f>
        <v>81.92</v>
      </c>
      <c r="J63" s="8" t="n">
        <f>ROUND(ROUND(F63,2)*ROUND(I63,2),2)</f>
        <v>22060.24</v>
      </c>
    </row>
    <row r="64" customHeight="0" bestFit="1" ht="20">
      <c r="A64" s="5" t="inlineStr">
        <is>
          <r>
            <t xml:space="preserve">6.5</t>
          </r>
        </is>
      </c>
      <c r="B64" s="6" t="inlineStr">
        <is>
          <r>
            <t xml:space="preserve">98695</t>
          </r>
        </is>
      </c>
      <c r="C64" s="6" t="inlineStr">
        <is>
          <r>
            <t xml:space="preserve">SINAPI</t>
          </r>
        </is>
      </c>
      <c r="D64" s="5" t="inlineStr">
        <is>
          <r>
            <t xml:space="preserve">SOLEIRA EM MÁRMORE, LARGURA 15 CM, ESPESSURA 2,0 CM. AF_09/2020</t>
          </r>
        </is>
      </c>
      <c r="E64" s="6" t="inlineStr">
        <is>
          <r>
            <t xml:space="preserve">M</t>
          </r>
        </is>
      </c>
      <c r="F64" s="7" t="n">
        <v>9.8</v>
      </c>
      <c r="G64" s="8" t="n">
        <v>126.29</v>
      </c>
      <c r="H64" s="7" t="n">
        <v>22.12</v>
      </c>
      <c r="I64" s="8" t="n">
        <f>ROUND(G64 * ROUND(1 + (H64/100),4),2)</f>
        <v>154.23</v>
      </c>
      <c r="J64" s="8" t="n">
        <f>ROUND(ROUND(F64,2)*ROUND(I64,2),2)</f>
        <v>1511.45</v>
      </c>
    </row>
    <row r="65" customHeight="1" ht="20">
      <c r="A65" s="3" t="inlineStr">
        <is>
          <r>
            <t xml:space="preserve">7</t>
          </r>
        </is>
      </c>
      <c r="B65" s="3" t="inlineStr">
        <is>
          <r>
            <t xml:space="preserve">TELHADO</t>
          </r>
        </is>
      </c>
      <c r="C65" s="3" t="inlineStr"/>
      <c r="D65" s="3" t="inlineStr"/>
      <c r="E65" s="3" t="inlineStr"/>
      <c r="F65" s="3" t="inlineStr"/>
      <c r="G65" s="3" t="inlineStr">
        <f>ROUND(F66*G66,2)+ROUND(F67*G67,2)+ROUND(F68*G68,2)+ROUND(F69*G69,2)+ROUND(F70*G70,2)+ROUND(F71*G71,2)</f>
      </c>
      <c r="H65" s="3" t="inlineStr"/>
      <c r="I65" s="3" t="inlineStr"/>
      <c r="J65" s="4" t="n">
        <f>ROUND(SUM(J66:J71),2)</f>
        <v>65606.16</v>
      </c>
    </row>
    <row r="66" customHeight="0" bestFit="1" ht="20">
      <c r="A66" s="5" t="inlineStr">
        <is>
          <r>
            <t xml:space="preserve">7.1</t>
          </r>
        </is>
      </c>
      <c r="B66" s="6" t="inlineStr">
        <is>
          <r>
            <t xml:space="preserve">102234</t>
          </r>
        </is>
      </c>
      <c r="C66" s="6" t="inlineStr">
        <is>
          <r>
            <t xml:space="preserve">SINAPI</t>
          </r>
        </is>
      </c>
      <c r="D66" s="5" t="inlineStr">
        <is>
          <r>
            <t xml:space="preserve">PINTURA IMUNIZANTE PARA MADEIRA, 2 DEMÃOS. AF_01/2021</t>
          </r>
        </is>
      </c>
      <c r="E66" s="6" t="inlineStr">
        <is>
          <r>
            <t xml:space="preserve">M2</t>
          </r>
        </is>
      </c>
      <c r="F66" s="7" t="n">
        <v>276.78</v>
      </c>
      <c r="G66" s="8" t="n">
        <v>24.65</v>
      </c>
      <c r="H66" s="7" t="n">
        <v>22.12</v>
      </c>
      <c r="I66" s="8" t="n">
        <f>ROUND(G66 * ROUND(1 + (H66/100),4),2)</f>
        <v>30.1</v>
      </c>
      <c r="J66" s="8" t="n">
        <f>ROUND(ROUND(F66,2)*ROUND(I66,2),2)</f>
        <v>8331.08</v>
      </c>
    </row>
    <row r="67" customHeight="0" bestFit="1" ht="28">
      <c r="A67" s="5" t="inlineStr">
        <is>
          <r>
            <t xml:space="preserve">7.2</t>
          </r>
        </is>
      </c>
      <c r="B67" s="6" t="inlineStr">
        <is>
          <r>
            <t xml:space="preserve">92544</t>
          </r>
        </is>
      </c>
      <c r="C67" s="6" t="inlineStr">
        <is>
          <r>
            <t xml:space="preserve">SINAPI</t>
          </r>
        </is>
      </c>
      <c r="D67" s="5" t="inlineStr">
        <is>
          <r>
            <t xml:space="preserve">TRAMA DE MADEIRA COMPOSTA POR TERÇAS PARA TELHADOS DE ATÉ 2 ÁGUAS PARA TELHA ESTRUTURAL DE FIBROCIMENTO, INCLUSO TRANSPORTE VERTICAL. AF_10/2025</t>
          </r>
        </is>
      </c>
      <c r="E67" s="6" t="inlineStr">
        <is>
          <r>
            <t xml:space="preserve">M2</t>
          </r>
        </is>
      </c>
      <c r="F67" s="7" t="n">
        <v>276.78</v>
      </c>
      <c r="G67" s="8" t="n">
        <v>22.81</v>
      </c>
      <c r="H67" s="7" t="n">
        <v>22.12</v>
      </c>
      <c r="I67" s="8" t="n">
        <f>ROUND(G67 * ROUND(1 + (H67/100),4),2)</f>
        <v>27.86</v>
      </c>
      <c r="J67" s="8" t="n">
        <f>ROUND(ROUND(F67,2)*ROUND(I67,2),2)</f>
        <v>7711.09</v>
      </c>
    </row>
    <row r="68" customHeight="0" bestFit="1" ht="28">
      <c r="A68" s="5" t="inlineStr">
        <is>
          <r>
            <t xml:space="preserve">7.3</t>
          </r>
        </is>
      </c>
      <c r="B68" s="6" t="inlineStr">
        <is>
          <r>
            <t xml:space="preserve">94210</t>
          </r>
        </is>
      </c>
      <c r="C68" s="6" t="inlineStr">
        <is>
          <r>
            <t xml:space="preserve">SINAPI</t>
          </r>
        </is>
      </c>
      <c r="D68" s="5" t="inlineStr">
        <is>
          <r>
            <t xml:space="preserve">TELHAMENTO COM TELHA ONDULADA DE FIBROCIMENTO E = 6 MM, COM RECOBRIMENTO LATERAL DE 1 1/4 DE ONDA PARA TELHADO COM INCLINAÇÃO MÁXIMA DE 10°, COM ATÉ 2 ÁGUAS, INCLUSO IÇAMENTO. AF_07/2019</t>
          </r>
        </is>
      </c>
      <c r="E68" s="6" t="inlineStr">
        <is>
          <r>
            <t xml:space="preserve">M2</t>
          </r>
        </is>
      </c>
      <c r="F68" s="7" t="n">
        <v>276.78</v>
      </c>
      <c r="G68" s="8" t="n">
        <v>59.1</v>
      </c>
      <c r="H68" s="7" t="n">
        <v>22.12</v>
      </c>
      <c r="I68" s="8" t="n">
        <f>ROUND(G68 * ROUND(1 + (H68/100),4),2)</f>
        <v>72.17</v>
      </c>
      <c r="J68" s="8" t="n">
        <f>ROUND(ROUND(F68,2)*ROUND(I68,2),2)</f>
        <v>19975.21</v>
      </c>
    </row>
    <row r="69" customHeight="0" bestFit="1" ht="20">
      <c r="A69" s="5" t="inlineStr">
        <is>
          <r>
            <t xml:space="preserve">7.4</t>
          </r>
        </is>
      </c>
      <c r="B69" s="6" t="inlineStr">
        <is>
          <r>
            <t xml:space="preserve">101979</t>
          </r>
        </is>
      </c>
      <c r="C69" s="6" t="inlineStr">
        <is>
          <r>
            <t xml:space="preserve">SINAPI</t>
          </r>
        </is>
      </c>
      <c r="D69" s="5" t="inlineStr">
        <is>
          <r>
            <t xml:space="preserve">CHAPIM (RUFO CAPA) EM AÇO GALVANIZADO, CORTE 33. AF_11/2020</t>
          </r>
        </is>
      </c>
      <c r="E69" s="6" t="inlineStr">
        <is>
          <r>
            <t xml:space="preserve">M</t>
          </r>
        </is>
      </c>
      <c r="F69" s="7" t="n">
        <v>57.24</v>
      </c>
      <c r="G69" s="8" t="n">
        <v>38.65</v>
      </c>
      <c r="H69" s="7" t="n">
        <v>22.12</v>
      </c>
      <c r="I69" s="8" t="n">
        <f>ROUND(G69 * ROUND(1 + (H69/100),4),2)</f>
        <v>47.2</v>
      </c>
      <c r="J69" s="8" t="n">
        <f>ROUND(ROUND(F69,2)*ROUND(I69,2),2)</f>
        <v>2701.73</v>
      </c>
    </row>
    <row r="70" customHeight="0" bestFit="1" ht="20">
      <c r="A70" s="5" t="inlineStr">
        <is>
          <r>
            <t xml:space="preserve">7.5</t>
          </r>
        </is>
      </c>
      <c r="B70" s="6" t="inlineStr">
        <is>
          <r>
            <t xml:space="preserve">94451</t>
          </r>
        </is>
      </c>
      <c r="C70" s="6" t="inlineStr">
        <is>
          <r>
            <t xml:space="preserve">SINAPI</t>
          </r>
        </is>
      </c>
      <c r="D70" s="5" t="inlineStr">
        <is>
          <r>
            <t xml:space="preserve">CUMEEIRA PARA TELHA DE FIBROCIMENTO ESTRUTURAL E = 6 MM, INCLUSO ACESSÓRIOS DE FIXAÇÃO E IÇAMENTO. AF_07/2019</t>
          </r>
        </is>
      </c>
      <c r="E70" s="6" t="inlineStr">
        <is>
          <r>
            <t xml:space="preserve">M</t>
          </r>
        </is>
      </c>
      <c r="F70" s="7" t="n">
        <v>16.4</v>
      </c>
      <c r="G70" s="8" t="n">
        <v>103.72</v>
      </c>
      <c r="H70" s="7" t="n">
        <v>22.12</v>
      </c>
      <c r="I70" s="8" t="n">
        <f>ROUND(G70 * ROUND(1 + (H70/100),4),2)</f>
        <v>126.66</v>
      </c>
      <c r="J70" s="8" t="n">
        <f>ROUND(ROUND(F70,2)*ROUND(I70,2),2)</f>
        <v>2077.22</v>
      </c>
    </row>
    <row r="71" customHeight="0" bestFit="1" ht="20">
      <c r="A71" s="5" t="inlineStr">
        <is>
          <r>
            <t xml:space="preserve">7.6</t>
          </r>
        </is>
      </c>
      <c r="B71" s="6" t="inlineStr">
        <is>
          <r>
            <t xml:space="preserve">96486</t>
          </r>
        </is>
      </c>
      <c r="C71" s="6" t="inlineStr">
        <is>
          <r>
            <t xml:space="preserve">SINAPI</t>
          </r>
        </is>
      </c>
      <c r="D71" s="5" t="inlineStr">
        <is>
          <r>
            <t xml:space="preserve">FORRO EM RÉGUAS DE PVC, LISO, PARA AMBIENTES COMERCIAIS, INCLUSIVE ESTRUTURA BIDIRECIONAL DE FIXAÇÃO. AF_08/2023_PS</t>
          </r>
        </is>
      </c>
      <c r="E71" s="6" t="inlineStr">
        <is>
          <r>
            <t xml:space="preserve">M2</t>
          </r>
        </is>
      </c>
      <c r="F71" s="7" t="n">
        <v>269.76</v>
      </c>
      <c r="G71" s="8" t="n">
        <v>75.31</v>
      </c>
      <c r="H71" s="7" t="n">
        <v>22.12</v>
      </c>
      <c r="I71" s="8" t="n">
        <f>ROUND(G71 * ROUND(1 + (H71/100),4),2)</f>
        <v>91.97</v>
      </c>
      <c r="J71" s="8" t="n">
        <f>ROUND(ROUND(F71,2)*ROUND(I71,2),2)</f>
        <v>24809.83</v>
      </c>
    </row>
    <row r="72" customHeight="1" ht="20">
      <c r="A72" s="3" t="inlineStr">
        <is>
          <r>
            <t xml:space="preserve">8</t>
          </r>
        </is>
      </c>
      <c r="B72" s="3" t="inlineStr">
        <is>
          <r>
            <t xml:space="preserve">ESQUADRIAS</t>
          </r>
        </is>
      </c>
      <c r="C72" s="3" t="inlineStr"/>
      <c r="D72" s="3" t="inlineStr"/>
      <c r="E72" s="3" t="inlineStr"/>
      <c r="F72" s="3" t="inlineStr"/>
      <c r="G72" s="3" t="inlineStr">
        <f>ROUND(F73*G73,2)+ROUND(F74*G74,2)+ROUND(F75*G75,2)+ROUND(F76*G76,2)</f>
      </c>
      <c r="H72" s="3" t="inlineStr"/>
      <c r="I72" s="3" t="inlineStr"/>
      <c r="J72" s="4" t="n">
        <f>ROUND(SUM(J73:J76),2)</f>
        <v>27626.64</v>
      </c>
    </row>
    <row r="73" customHeight="0" bestFit="1" ht="36">
      <c r="A73" s="5" t="inlineStr">
        <is>
          <r>
            <t xml:space="preserve">8.1</t>
          </r>
        </is>
      </c>
      <c r="B73" s="6" t="inlineStr">
        <is>
          <r>
            <t xml:space="preserve">90843</t>
          </r>
        </is>
      </c>
      <c r="C73" s="6" t="inlineStr">
        <is>
          <r>
            <t xml:space="preserve">SINAPI</t>
          </r>
        </is>
      </c>
      <c r="D73" s="5" t="inlineStr">
        <is>
          <r>
            <t xml:space="preserve">KIT DE PORTA DE MADEIRA PARA PINTURA, SEMI-OCA (LEVE OU MÉDIA), PADRÃO MÉDIO, 80X210CM, ESPESSURA DE 3,5CM, ITENS INCLUSOS: DOBRADIÇAS, MONTAGEM E INSTALAÇÃO DO BATENTE, FECHADURA COM EXECUÇÃO DO FURO - FORNECIMENTO E INSTALAÇÃO. AF_10/2025</t>
          </r>
        </is>
      </c>
      <c r="E73" s="6" t="inlineStr">
        <is>
          <r>
            <t xml:space="preserve">UN</t>
          </r>
        </is>
      </c>
      <c r="F73" s="7" t="n">
        <v>11.0</v>
      </c>
      <c r="G73" s="8" t="n">
        <v>1153.26</v>
      </c>
      <c r="H73" s="7" t="n">
        <v>22.12</v>
      </c>
      <c r="I73" s="8" t="n">
        <f>ROUND(G73 * ROUND(1 + (H73/100),4),2)</f>
        <v>1408.36</v>
      </c>
      <c r="J73" s="8" t="n">
        <f>ROUND(ROUND(F73,2)*ROUND(I73,2),2)</f>
        <v>15491.96</v>
      </c>
    </row>
    <row r="74" customHeight="0" bestFit="1" ht="36">
      <c r="A74" s="5" t="inlineStr">
        <is>
          <r>
            <t xml:space="preserve">8.2</t>
          </r>
        </is>
      </c>
      <c r="B74" s="6" t="inlineStr">
        <is>
          <r>
            <t xml:space="preserve">C.P. 300 PMC</t>
          </r>
        </is>
      </c>
      <c r="C74" s="6" t="inlineStr">
        <is>
          <r>
            <t xml:space="preserve">Composições Próprias</t>
          </r>
        </is>
      </c>
      <c r="D74" s="5" t="inlineStr">
        <is>
          <r>
            <t xml:space="preserve">KIT DE PORTA DE MADEIRA PARA PINTURA, SEMI-OCA (LEVE OU MÉDIA), PADRÃO MÉDIO, 100X210CM, ESPESSURA DE 3,5CM, ITENS INCLUSOS: DOBRADIÇAS, MONTAGEM E INSTALAÇÃO DO BATENTE, FECHADURA COM EXECUÇÃO DO FURO - FORNECIMENTO E INSTALAÇÃO. AF_12/2019 [REF.: SINAPI - 90844 E ORSE - 7766]</t>
          </r>
        </is>
      </c>
      <c r="E74" s="6" t="inlineStr">
        <is>
          <r>
            <t xml:space="preserve">UN</t>
          </r>
        </is>
      </c>
      <c r="F74" s="7" t="n">
        <v>1.0</v>
      </c>
      <c r="G74" s="8" t="n">
        <v>1104.99</v>
      </c>
      <c r="H74" s="7" t="n">
        <v>22.12</v>
      </c>
      <c r="I74" s="8" t="n">
        <f>ROUND(G74 * ROUND(1 + (H74/100),4),2)</f>
        <v>1349.41</v>
      </c>
      <c r="J74" s="8" t="n">
        <f>ROUND(ROUND(F74,2)*ROUND(I74,2),2)</f>
        <v>1349.41</v>
      </c>
    </row>
    <row r="75" customHeight="0" bestFit="1" ht="28">
      <c r="A75" s="5" t="inlineStr">
        <is>
          <r>
            <t xml:space="preserve">8.3</t>
          </r>
        </is>
      </c>
      <c r="B75" s="6" t="inlineStr">
        <is>
          <r>
            <t xml:space="preserve">15.02.03U</t>
          </r>
        </is>
      </c>
      <c r="C75" s="6" t="inlineStr">
        <is>
          <r>
            <t xml:space="preserve">COMPESA</t>
          </r>
        </is>
      </c>
      <c r="D75" s="5" t="inlineStr">
        <is>
          <r>
            <t xml:space="preserve">ESQUADRIA DE ALUMINIO ANODIZADO PARA JANELAS TIPO CAIXILHOS DE CORRER, COM BANDEIRA BASCULANTES, VIDROS, INCLUSIVE FORNECIDO E ASSENTAMENTO.</t>
          </r>
        </is>
      </c>
      <c r="E75" s="6" t="inlineStr">
        <is>
          <r>
            <t xml:space="preserve">M2</t>
          </r>
        </is>
      </c>
      <c r="F75" s="7" t="n">
        <v>5.6</v>
      </c>
      <c r="G75" s="8" t="n">
        <v>275.31</v>
      </c>
      <c r="H75" s="7" t="n">
        <v>22.12</v>
      </c>
      <c r="I75" s="8" t="n">
        <f>ROUND(G75 * ROUND(1 + (H75/100),4),2)</f>
        <v>336.21</v>
      </c>
      <c r="J75" s="8" t="n">
        <f>ROUND(ROUND(F75,2)*ROUND(I75,2),2)</f>
        <v>1882.78</v>
      </c>
    </row>
    <row r="76" customHeight="0" bestFit="1" ht="28">
      <c r="A76" s="5" t="inlineStr">
        <is>
          <r>
            <t xml:space="preserve">8.4</t>
          </r>
        </is>
      </c>
      <c r="B76" s="6" t="inlineStr">
        <is>
          <r>
            <t xml:space="preserve">COMP-40085169 - PMSLM</t>
          </r>
        </is>
      </c>
      <c r="C76" s="6" t="inlineStr">
        <is>
          <r>
            <t xml:space="preserve">Composições Próprias</t>
          </r>
        </is>
      </c>
      <c r="D76" s="5" t="inlineStr">
        <is>
          <r>
            <t xml:space="preserve">GRADE DE FERRO COM BARRA QUADRADA DE 1/2" NA VERTICAL, BARRAS DE QUADRADA DE 1/2" NA HORIZONTAL E QUADRO COM BARRA DE FERRO DE 1/2", INCLUSIVE CHUMBADORES COM PARAFUSOS (ORSE S08898)</t>
          </r>
        </is>
      </c>
      <c r="E76" s="6" t="inlineStr">
        <is>
          <r>
            <t xml:space="preserve">m2</t>
          </r>
        </is>
      </c>
      <c r="F76" s="7" t="n">
        <v>5.6</v>
      </c>
      <c r="G76" s="8" t="n">
        <v>1301.78</v>
      </c>
      <c r="H76" s="7" t="n">
        <v>22.12</v>
      </c>
      <c r="I76" s="8" t="n">
        <f>ROUND(G76 * ROUND(1 + (H76/100),4),2)</f>
        <v>1589.73</v>
      </c>
      <c r="J76" s="8" t="n">
        <f>ROUND(ROUND(F76,2)*ROUND(I76,2),2)</f>
        <v>8902.49</v>
      </c>
    </row>
    <row r="77" customHeight="1" ht="20">
      <c r="A77" s="3" t="inlineStr">
        <is>
          <r>
            <t xml:space="preserve">9</t>
          </r>
        </is>
      </c>
      <c r="B77" s="3" t="inlineStr">
        <is>
          <r>
            <t xml:space="preserve">INSTALAÇÕES HIDROSANITARIAS</t>
          </r>
        </is>
      </c>
      <c r="C77" s="3" t="inlineStr"/>
      <c r="D77" s="3" t="inlineStr"/>
      <c r="E77" s="3" t="inlineStr"/>
      <c r="F77" s="3" t="inlineStr"/>
      <c r="G77" s="3" t="inlineStr">
        <f>ROUND(F78*G78,2)+ROUND(F91*G91,2)+ROUND(F96*G96,2)+ROUND(F109*G109,2)+ROUND(F114*G114,2)+ROUND(F122*G122,2)+ROUND(F129*G129,2)+ROUND(F136*G136,2)+ROUND(F153*G153,2)</f>
      </c>
      <c r="H77" s="3" t="inlineStr"/>
      <c r="I77" s="3" t="inlineStr"/>
      <c r="J77" s="4" t="n">
        <f>ROUND(J78+J91+J96+J109+J114+J122+J129+J136+J153,2)</f>
        <v>38102.1</v>
      </c>
    </row>
    <row r="78" customHeight="1" ht="20">
      <c r="A78" s="3" t="inlineStr">
        <is>
          <r>
            <t xml:space="preserve">9.1</t>
          </r>
        </is>
      </c>
      <c r="B78" s="3" t="inlineStr">
        <is>
          <r>
            <t xml:space="preserve">ALIMENTAÇÃO PREDIAL</t>
          </r>
        </is>
      </c>
      <c r="C78" s="3" t="inlineStr"/>
      <c r="D78" s="3" t="inlineStr"/>
      <c r="E78" s="3" t="inlineStr"/>
      <c r="F78" s="3" t="inlineStr"/>
      <c r="G78" s="3" t="inlineStr">
        <f>ROUND(F79*G79,2)+ROUND(F80*G80,2)+ROUND(F81*G81,2)+ROUND(F82*G82,2)+ROUND(F83*G83,2)+ROUND(F84*G84,2)+ROUND(F85*G85,2)+ROUND(F86*G86,2)+ROUND(F87*G87,2)+ROUND(F88*G88,2)+ROUND(F89*G89,2)+ROUND(F90*G90,2)</f>
      </c>
      <c r="H78" s="3" t="inlineStr"/>
      <c r="I78" s="3" t="inlineStr"/>
      <c r="J78" s="4" t="n">
        <f>ROUND(SUM(J79:J90),2)</f>
        <v>2220.65</v>
      </c>
    </row>
    <row r="79" customHeight="0" bestFit="1" ht="20">
      <c r="A79" s="5" t="inlineStr">
        <is>
          <r>
            <t xml:space="preserve">9.1.1</t>
          </r>
        </is>
      </c>
      <c r="B79" s="6" t="inlineStr">
        <is>
          <r>
            <t xml:space="preserve">103948</t>
          </r>
        </is>
      </c>
      <c r="C79" s="6" t="inlineStr">
        <is>
          <r>
            <t xml:space="preserve">SINAPI</t>
          </r>
        </is>
      </c>
      <c r="D79" s="5" t="inlineStr">
        <is>
          <r>
            <t xml:space="preserve">BUCHA DE REDUÇÃO, CURTA, PVC, SOLDÁVEL, DN 32 X 25 MM, INSTALADO EM RAMAL OU SUB-RAMAL DE ÁGUA - FORNECIMENTO E INSTALAÇÃO. AF_06/2022</t>
          </r>
        </is>
      </c>
      <c r="E79" s="6" t="inlineStr">
        <is>
          <r>
            <t xml:space="preserve">UN</t>
          </r>
        </is>
      </c>
      <c r="F79" s="7" t="n">
        <v>3.0</v>
      </c>
      <c r="G79" s="8" t="n">
        <v>8.17</v>
      </c>
      <c r="H79" s="7" t="n">
        <v>22.12</v>
      </c>
      <c r="I79" s="8" t="n">
        <f>ROUND(G79 * ROUND(1 + (H79/100),4),2)</f>
        <v>9.98</v>
      </c>
      <c r="J79" s="8" t="n">
        <f>ROUND(ROUND(F79,2)*ROUND(I79,2),2)</f>
        <v>29.94</v>
      </c>
    </row>
    <row r="80" customHeight="0" bestFit="1" ht="20">
      <c r="A80" s="5" t="inlineStr">
        <is>
          <r>
            <t xml:space="preserve">9.1.2</t>
          </r>
        </is>
      </c>
      <c r="B80" s="6" t="inlineStr">
        <is>
          <r>
            <t xml:space="preserve">89403</t>
          </r>
        </is>
      </c>
      <c r="C80" s="6" t="inlineStr">
        <is>
          <r>
            <t xml:space="preserve">SINAPI</t>
          </r>
        </is>
      </c>
      <c r="D80" s="5" t="inlineStr">
        <is>
          <r>
            <t xml:space="preserve">TUBO, PVC, SOLDÁVEL, DE 32MM, INSTALADO EM RAMAL DE DISTRIBUIÇÃO DE ÁGUA - FORNECIMENTO E INSTALAÇÃO. AF_06/2022</t>
          </r>
        </is>
      </c>
      <c r="E80" s="6" t="inlineStr">
        <is>
          <r>
            <t xml:space="preserve">M</t>
          </r>
        </is>
      </c>
      <c r="F80" s="7" t="n">
        <v>59.1</v>
      </c>
      <c r="G80" s="8" t="n">
        <v>19.24</v>
      </c>
      <c r="H80" s="7" t="n">
        <v>22.12</v>
      </c>
      <c r="I80" s="8" t="n">
        <f>ROUND(G80 * ROUND(1 + (H80/100),4),2)</f>
        <v>23.5</v>
      </c>
      <c r="J80" s="8" t="n">
        <f>ROUND(ROUND(F80,2)*ROUND(I80,2),2)</f>
        <v>1388.85</v>
      </c>
    </row>
    <row r="81" customHeight="0" bestFit="1" ht="20">
      <c r="A81" s="5" t="inlineStr">
        <is>
          <r>
            <t xml:space="preserve">9.1.3</t>
          </r>
        </is>
      </c>
      <c r="B81" s="6" t="inlineStr">
        <is>
          <r>
            <t xml:space="preserve">89402</t>
          </r>
        </is>
      </c>
      <c r="C81" s="6" t="inlineStr">
        <is>
          <r>
            <t xml:space="preserve">SINAPI</t>
          </r>
        </is>
      </c>
      <c r="D81" s="5" t="inlineStr">
        <is>
          <r>
            <t xml:space="preserve">TUBO, PVC, SOLDÁVEL, DE 25MM, INSTALADO EM RAMAL DE DISTRIBUIÇÃO DE ÁGUA - FORNECIMENTO E INSTALAÇÃO. AF_06/2022</t>
          </r>
        </is>
      </c>
      <c r="E81" s="6" t="inlineStr">
        <is>
          <r>
            <t xml:space="preserve">M</t>
          </r>
        </is>
      </c>
      <c r="F81" s="7" t="n">
        <v>5.7</v>
      </c>
      <c r="G81" s="8" t="n">
        <v>12.75</v>
      </c>
      <c r="H81" s="7" t="n">
        <v>22.12</v>
      </c>
      <c r="I81" s="8" t="n">
        <f>ROUND(G81 * ROUND(1 + (H81/100),4),2)</f>
        <v>15.57</v>
      </c>
      <c r="J81" s="8" t="n">
        <f>ROUND(ROUND(F81,2)*ROUND(I81,2),2)</f>
        <v>88.75</v>
      </c>
    </row>
    <row r="82" customHeight="0" bestFit="1" ht="20">
      <c r="A82" s="5" t="inlineStr">
        <is>
          <r>
            <t xml:space="preserve">9.1.4</t>
          </r>
        </is>
      </c>
      <c r="B82" s="6" t="inlineStr">
        <is>
          <r>
            <t xml:space="preserve">105179</t>
          </r>
        </is>
      </c>
      <c r="C82" s="6" t="inlineStr">
        <is>
          <r>
            <t xml:space="preserve">SINAPI</t>
          </r>
        </is>
      </c>
      <c r="D82" s="5" t="inlineStr">
        <is>
          <r>
            <t xml:space="preserve">JOELHO PVC, SOLDÁVEL, 45 GRAUS, DN 32 MM, INSTALADO EM RESERVAÇÃO PREDIAL DE ÁGUA - FORNECIMENTO E INSTALAÇÃO. AF_04/2024</t>
          </r>
        </is>
      </c>
      <c r="E82" s="6" t="inlineStr">
        <is>
          <r>
            <t xml:space="preserve">UN</t>
          </r>
        </is>
      </c>
      <c r="F82" s="7" t="n">
        <v>1.0</v>
      </c>
      <c r="G82" s="8" t="n">
        <v>9.43</v>
      </c>
      <c r="H82" s="7" t="n">
        <v>22.12</v>
      </c>
      <c r="I82" s="8" t="n">
        <f>ROUND(G82 * ROUND(1 + (H82/100),4),2)</f>
        <v>11.52</v>
      </c>
      <c r="J82" s="8" t="n">
        <f>ROUND(ROUND(F82,2)*ROUND(I82,2),2)</f>
        <v>11.52</v>
      </c>
    </row>
    <row r="83" customHeight="0" bestFit="1" ht="20">
      <c r="A83" s="5" t="inlineStr">
        <is>
          <r>
            <t xml:space="preserve">9.1.5</t>
          </r>
        </is>
      </c>
      <c r="B83" s="6" t="inlineStr">
        <is>
          <r>
            <t xml:space="preserve">89408</t>
          </r>
        </is>
      </c>
      <c r="C83" s="6" t="inlineStr">
        <is>
          <r>
            <t xml:space="preserve">SINAPI</t>
          </r>
        </is>
      </c>
      <c r="D83" s="5" t="inlineStr">
        <is>
          <r>
            <t xml:space="preserve">JOELHO 90 GRAUS, PVC, SOLDÁVEL, DN 25MM, INSTALADO EM RAMAL DE DISTRIBUIÇÃO DE ÁGUA - FORNECIMENTO E INSTALAÇÃO. AF_06/2022</t>
          </r>
        </is>
      </c>
      <c r="E83" s="6" t="inlineStr">
        <is>
          <r>
            <t xml:space="preserve">UN</t>
          </r>
        </is>
      </c>
      <c r="F83" s="7" t="n">
        <v>3.0</v>
      </c>
      <c r="G83" s="8" t="n">
        <v>9.08</v>
      </c>
      <c r="H83" s="7" t="n">
        <v>22.12</v>
      </c>
      <c r="I83" s="8" t="n">
        <f>ROUND(G83 * ROUND(1 + (H83/100),4),2)</f>
        <v>11.09</v>
      </c>
      <c r="J83" s="8" t="n">
        <f>ROUND(ROUND(F83,2)*ROUND(I83,2),2)</f>
        <v>33.27</v>
      </c>
    </row>
    <row r="84" customHeight="0" bestFit="1" ht="20">
      <c r="A84" s="5" t="inlineStr">
        <is>
          <r>
            <t xml:space="preserve">9.1.6</t>
          </r>
        </is>
      </c>
      <c r="B84" s="6" t="inlineStr">
        <is>
          <r>
            <t xml:space="preserve">94490</t>
          </r>
        </is>
      </c>
      <c r="C84" s="6" t="inlineStr">
        <is>
          <r>
            <t xml:space="preserve">SINAPI</t>
          </r>
        </is>
      </c>
      <c r="D84" s="5" t="inlineStr">
        <is>
          <r>
            <t xml:space="preserve">REGISTRO DE ESFERA, PVC, SOLDÁVEL, COM VOLANTE, DN 32 MM - FORNECIMENTO E INSTALAÇÃO. AF_08/2021</t>
          </r>
        </is>
      </c>
      <c r="E84" s="6" t="inlineStr">
        <is>
          <r>
            <t xml:space="preserve">UN</t>
          </r>
        </is>
      </c>
      <c r="F84" s="7" t="n">
        <v>2.0</v>
      </c>
      <c r="G84" s="8" t="n">
        <v>55.77</v>
      </c>
      <c r="H84" s="7" t="n">
        <v>22.12</v>
      </c>
      <c r="I84" s="8" t="n">
        <f>ROUND(G84 * ROUND(1 + (H84/100),4),2)</f>
        <v>68.11</v>
      </c>
      <c r="J84" s="8" t="n">
        <f>ROUND(ROUND(F84,2)*ROUND(I84,2),2)</f>
        <v>136.22</v>
      </c>
    </row>
    <row r="85" customHeight="0" bestFit="1" ht="20">
      <c r="A85" s="5" t="inlineStr">
        <is>
          <r>
            <t xml:space="preserve">9.1.7</t>
          </r>
        </is>
      </c>
      <c r="B85" s="6" t="inlineStr">
        <is>
          <r>
            <t xml:space="preserve">CP-S02082-54001692 - PMSLM</t>
          </r>
        </is>
      </c>
      <c r="C85" s="6" t="inlineStr">
        <is>
          <r>
            <t xml:space="preserve">Composições Próprias</t>
          </r>
        </is>
      </c>
      <c r="D85" s="5" t="inlineStr">
        <is>
          <r>
            <t xml:space="preserve">TORNEIRA CROMADA PARA JARDIM 1/2" (ORSE: 2082)</t>
          </r>
        </is>
      </c>
      <c r="E85" s="6" t="inlineStr">
        <is>
          <r>
            <t xml:space="preserve">un</t>
          </r>
        </is>
      </c>
      <c r="F85" s="7" t="n">
        <v>1.0</v>
      </c>
      <c r="G85" s="8" t="n">
        <v>82.41</v>
      </c>
      <c r="H85" s="7" t="n">
        <v>22.12</v>
      </c>
      <c r="I85" s="8" t="n">
        <f>ROUND(G85 * ROUND(1 + (H85/100),4),2)</f>
        <v>100.64</v>
      </c>
      <c r="J85" s="8" t="n">
        <f>ROUND(ROUND(F85,2)*ROUND(I85,2),2)</f>
        <v>100.64</v>
      </c>
    </row>
    <row r="86" customHeight="0" bestFit="1" ht="28">
      <c r="A86" s="5" t="inlineStr">
        <is>
          <r>
            <t xml:space="preserve">9.1.8</t>
          </r>
        </is>
      </c>
      <c r="B86" s="6" t="inlineStr">
        <is>
          <r>
            <t xml:space="preserve">89436</t>
          </r>
        </is>
      </c>
      <c r="C86" s="6" t="inlineStr">
        <is>
          <r>
            <t xml:space="preserve">SINAPI</t>
          </r>
        </is>
      </c>
      <c r="D86" s="5" t="inlineStr">
        <is>
          <r>
            <t xml:space="preserve">ADAPTADOR CURTO COM BOLSA E ROSCA PARA REGISTRO, PVC, SOLDÁVEL, DN 32MM X 1, INSTALADO EM RAMAL DE DISTRIBUIÇÃO DE ÁGUA - FORNECIMENTO E INSTALAÇÃO. AF_06/2022</t>
          </r>
        </is>
      </c>
      <c r="E86" s="6" t="inlineStr">
        <is>
          <r>
            <t xml:space="preserve">UN</t>
          </r>
        </is>
      </c>
      <c r="F86" s="7" t="n">
        <v>2.0</v>
      </c>
      <c r="G86" s="8" t="n">
        <v>8.33</v>
      </c>
      <c r="H86" s="7" t="n">
        <v>22.12</v>
      </c>
      <c r="I86" s="8" t="n">
        <f>ROUND(G86 * ROUND(1 + (H86/100),4),2)</f>
        <v>10.17</v>
      </c>
      <c r="J86" s="8" t="n">
        <f>ROUND(ROUND(F86,2)*ROUND(I86,2),2)</f>
        <v>20.34</v>
      </c>
    </row>
    <row r="87" customHeight="0" bestFit="1" ht="20">
      <c r="A87" s="5" t="inlineStr">
        <is>
          <r>
            <t xml:space="preserve">9.1.9</t>
          </r>
        </is>
      </c>
      <c r="B87" s="6" t="inlineStr">
        <is>
          <r>
            <t xml:space="preserve">94797</t>
          </r>
        </is>
      </c>
      <c r="C87" s="6" t="inlineStr">
        <is>
          <r>
            <t xml:space="preserve">SINAPI</t>
          </r>
        </is>
      </c>
      <c r="D87" s="5" t="inlineStr">
        <is>
          <r>
            <t xml:space="preserve">TORNEIRA DE BOIA PARA CAIXA D'ÁGUA, ROSCÁVEL, 1" - FORNECIMENTO E INSTALAÇÃO. AF_08/2021</t>
          </r>
        </is>
      </c>
      <c r="E87" s="6" t="inlineStr">
        <is>
          <r>
            <t xml:space="preserve">UN</t>
          </r>
        </is>
      </c>
      <c r="F87" s="7" t="n">
        <v>1.0</v>
      </c>
      <c r="G87" s="8" t="n">
        <v>83.23</v>
      </c>
      <c r="H87" s="7" t="n">
        <v>22.12</v>
      </c>
      <c r="I87" s="8" t="n">
        <f>ROUND(G87 * ROUND(1 + (H87/100),4),2)</f>
        <v>101.64</v>
      </c>
      <c r="J87" s="8" t="n">
        <f>ROUND(ROUND(F87,2)*ROUND(I87,2),2)</f>
        <v>101.64</v>
      </c>
    </row>
    <row r="88" customHeight="0" bestFit="1" ht="28">
      <c r="A88" s="5" t="inlineStr">
        <is>
          <r>
            <t xml:space="preserve">9.1.10</t>
          </r>
        </is>
      </c>
      <c r="B88" s="6" t="inlineStr">
        <is>
          <r>
            <t xml:space="preserve">94703</t>
          </r>
        </is>
      </c>
      <c r="C88" s="6" t="inlineStr">
        <is>
          <r>
            <t xml:space="preserve">SINAPI</t>
          </r>
        </is>
      </c>
      <c r="D88" s="5" t="inlineStr">
        <is>
          <r>
            <t xml:space="preserve">ADAPTADOR COM FLANGE E ANEL DE VEDAÇÃO, PVC, SOLDÁVEL, DN 25 MM X 3/4", INSTALADO EM RESERVAÇÃO PREDIAL DE ÁGUA - FORNECIMENTO E INSTALAÇÃO. AF_04/2024</t>
          </r>
        </is>
      </c>
      <c r="E88" s="6" t="inlineStr">
        <is>
          <r>
            <t xml:space="preserve">UN</t>
          </r>
        </is>
      </c>
      <c r="F88" s="7" t="n">
        <v>1.0</v>
      </c>
      <c r="G88" s="8" t="n">
        <v>19.52</v>
      </c>
      <c r="H88" s="7" t="n">
        <v>22.12</v>
      </c>
      <c r="I88" s="8" t="n">
        <f>ROUND(G88 * ROUND(1 + (H88/100),4),2)</f>
        <v>23.84</v>
      </c>
      <c r="J88" s="8" t="n">
        <f>ROUND(ROUND(F88,2)*ROUND(I88,2),2)</f>
        <v>23.84</v>
      </c>
    </row>
    <row r="89" customHeight="0" bestFit="1" ht="20">
      <c r="A89" s="5" t="inlineStr">
        <is>
          <r>
            <t xml:space="preserve">9.1.11</t>
          </r>
        </is>
      </c>
      <c r="B89" s="6" t="inlineStr">
        <is>
          <r>
            <t xml:space="preserve">94796</t>
          </r>
        </is>
      </c>
      <c r="C89" s="6" t="inlineStr">
        <is>
          <r>
            <t xml:space="preserve">SINAPI</t>
          </r>
        </is>
      </c>
      <c r="D89" s="5" t="inlineStr">
        <is>
          <r>
            <t xml:space="preserve">TORNEIRA DE BOIA PARA CAIXA D'ÁGUA, ROSCÁVEL, 3/4" - FORNECIMENTO E INSTALAÇÃO. AF_08/2021</t>
          </r>
        </is>
      </c>
      <c r="E89" s="6" t="inlineStr">
        <is>
          <r>
            <t xml:space="preserve">UN</t>
          </r>
        </is>
      </c>
      <c r="F89" s="7" t="n">
        <v>1.0</v>
      </c>
      <c r="G89" s="8" t="n">
        <v>41.11</v>
      </c>
      <c r="H89" s="7" t="n">
        <v>22.12</v>
      </c>
      <c r="I89" s="8" t="n">
        <f>ROUND(G89 * ROUND(1 + (H89/100),4),2)</f>
        <v>50.2</v>
      </c>
      <c r="J89" s="8" t="n">
        <f>ROUND(ROUND(F89,2)*ROUND(I89,2),2)</f>
        <v>50.2</v>
      </c>
    </row>
    <row r="90" customHeight="0" bestFit="1" ht="20">
      <c r="A90" s="5" t="inlineStr">
        <is>
          <r>
            <t xml:space="preserve">9.1.12</t>
          </r>
        </is>
      </c>
      <c r="B90" s="6" t="inlineStr">
        <is>
          <r>
            <t xml:space="preserve">99620</t>
          </r>
        </is>
      </c>
      <c r="C90" s="6" t="inlineStr">
        <is>
          <r>
            <t xml:space="preserve">SINAPI</t>
          </r>
        </is>
      </c>
      <c r="D90" s="5" t="inlineStr">
        <is>
          <r>
            <t xml:space="preserve">VÁLVULA DE RETENÇÃO HORIZONTAL, DE BRONZE, ROSCÁVEL, 1" - FORNECIMENTO E INSTALAÇÃO. AF_08/2021</t>
          </r>
        </is>
      </c>
      <c r="E90" s="6" t="inlineStr">
        <is>
          <r>
            <t xml:space="preserve">UN</t>
          </r>
        </is>
      </c>
      <c r="F90" s="7" t="n">
        <v>1.0</v>
      </c>
      <c r="G90" s="8" t="n">
        <v>192.79</v>
      </c>
      <c r="H90" s="7" t="n">
        <v>22.12</v>
      </c>
      <c r="I90" s="8" t="n">
        <f>ROUND(G90 * ROUND(1 + (H90/100),4),2)</f>
        <v>235.44</v>
      </c>
      <c r="J90" s="8" t="n">
        <f>ROUND(ROUND(F90,2)*ROUND(I90,2),2)</f>
        <v>235.44</v>
      </c>
    </row>
    <row r="91" customHeight="1" ht="20">
      <c r="A91" s="3" t="inlineStr">
        <is>
          <r>
            <t xml:space="preserve">9.2</t>
          </r>
        </is>
      </c>
      <c r="B91" s="3" t="inlineStr">
        <is>
          <r>
            <t xml:space="preserve">RESERVATÓRIO INFERIOR</t>
          </r>
        </is>
      </c>
      <c r="C91" s="3" t="inlineStr"/>
      <c r="D91" s="3" t="inlineStr"/>
      <c r="E91" s="3" t="inlineStr"/>
      <c r="F91" s="3" t="inlineStr"/>
      <c r="G91" s="3" t="inlineStr">
        <f>ROUND(F92*G92,2)+ROUND(F93*G93,2)+ROUND(F94*G94,2)+ROUND(F95*G95,2)</f>
      </c>
      <c r="H91" s="3" t="inlineStr"/>
      <c r="I91" s="3" t="inlineStr"/>
      <c r="J91" s="4" t="n">
        <f>ROUND(SUM(J92:J95),2)</f>
        <v>6730.51</v>
      </c>
    </row>
    <row r="92" customHeight="0" bestFit="1" ht="20">
      <c r="A92" s="5" t="inlineStr">
        <is>
          <r>
            <t xml:space="preserve">9.2.1</t>
          </r>
        </is>
      </c>
      <c r="B92" s="6" t="inlineStr">
        <is>
          <r>
            <t xml:space="preserve">103039</t>
          </r>
        </is>
      </c>
      <c r="C92" s="6" t="inlineStr">
        <is>
          <r>
            <t xml:space="preserve">SINAPI</t>
          </r>
        </is>
      </c>
      <c r="D92" s="5" t="inlineStr">
        <is>
          <r>
            <t xml:space="preserve">REGISTRO DE ESFERA, PVC, ROSCÁVEL, COM VOLANTE, 1 1/2" - FORNECIMENTO E INSTALAÇÃO. AF_08/2021</t>
          </r>
        </is>
      </c>
      <c r="E92" s="6" t="inlineStr">
        <is>
          <r>
            <t xml:space="preserve">UN</t>
          </r>
        </is>
      </c>
      <c r="F92" s="7" t="n">
        <v>1.0</v>
      </c>
      <c r="G92" s="8" t="n">
        <v>85.38</v>
      </c>
      <c r="H92" s="7" t="n">
        <v>22.12</v>
      </c>
      <c r="I92" s="8" t="n">
        <f>ROUND(G92 * ROUND(1 + (H92/100),4),2)</f>
        <v>104.27</v>
      </c>
      <c r="J92" s="8" t="n">
        <f>ROUND(ROUND(F92,2)*ROUND(I92,2),2)</f>
        <v>104.27</v>
      </c>
    </row>
    <row r="93" customHeight="0" bestFit="1" ht="20">
      <c r="A93" s="5" t="inlineStr">
        <is>
          <r>
            <t xml:space="preserve">9.2.2</t>
          </r>
        </is>
      </c>
      <c r="B93" s="6" t="inlineStr">
        <is>
          <r>
            <t xml:space="preserve">94651</t>
          </r>
        </is>
      </c>
      <c r="C93" s="6" t="inlineStr">
        <is>
          <r>
            <t xml:space="preserve">SINAPI</t>
          </r>
        </is>
      </c>
      <c r="D93" s="5" t="inlineStr">
        <is>
          <r>
            <t xml:space="preserve">TUBO, PVC, SOLDÁVEL, DE 50MM, INSTALADO EM RESERVAÇÃO PREDIAL DE ÁGUA - FORNECIMENTO E INSTALAÇÃO. AF_04/2024</t>
          </r>
        </is>
      </c>
      <c r="E93" s="6" t="inlineStr">
        <is>
          <r>
            <t xml:space="preserve">M</t>
          </r>
        </is>
      </c>
      <c r="F93" s="7" t="n">
        <v>10.0</v>
      </c>
      <c r="G93" s="8" t="n">
        <v>21.62</v>
      </c>
      <c r="H93" s="7" t="n">
        <v>22.12</v>
      </c>
      <c r="I93" s="8" t="n">
        <f>ROUND(G93 * ROUND(1 + (H93/100),4),2)</f>
        <v>26.4</v>
      </c>
      <c r="J93" s="8" t="n">
        <f>ROUND(ROUND(F93,2)*ROUND(I93,2),2)</f>
        <v>264.0</v>
      </c>
    </row>
    <row r="94" customHeight="0" bestFit="1" ht="20">
      <c r="A94" s="5" t="inlineStr">
        <is>
          <r>
            <t xml:space="preserve">9.2.3</t>
          </r>
        </is>
      </c>
      <c r="B94" s="6" t="inlineStr">
        <is>
          <r>
            <t xml:space="preserve">102619</t>
          </r>
        </is>
      </c>
      <c r="C94" s="6" t="inlineStr">
        <is>
          <r>
            <t xml:space="preserve">SINAPI</t>
          </r>
        </is>
      </c>
      <c r="D94" s="5" t="inlineStr">
        <is>
          <r>
            <t xml:space="preserve">CAIXA D´ÁGUA EM POLIÉSTER REFORÇADO COM FIBRA DE VIDRO, 10000 LITROS - FORNECIMENTO E INSTALAÇÃO. AF_06/2021</t>
          </r>
        </is>
      </c>
      <c r="E94" s="6" t="inlineStr">
        <is>
          <r>
            <t xml:space="preserve">UN</t>
          </r>
        </is>
      </c>
      <c r="F94" s="7" t="n">
        <v>1.0</v>
      </c>
      <c r="G94" s="8" t="n">
        <v>5140.99</v>
      </c>
      <c r="H94" s="7" t="n">
        <v>22.12</v>
      </c>
      <c r="I94" s="8" t="n">
        <f>ROUND(G94 * ROUND(1 + (H94/100),4),2)</f>
        <v>6278.18</v>
      </c>
      <c r="J94" s="8" t="n">
        <f>ROUND(ROUND(F94,2)*ROUND(I94,2),2)</f>
        <v>6278.18</v>
      </c>
    </row>
    <row r="95" customHeight="0" bestFit="1" ht="28">
      <c r="A95" s="5" t="inlineStr">
        <is>
          <r>
            <t xml:space="preserve">9.2.4</t>
          </r>
        </is>
      </c>
      <c r="B95" s="6" t="inlineStr">
        <is>
          <r>
            <t xml:space="preserve">94706</t>
          </r>
        </is>
      </c>
      <c r="C95" s="6" t="inlineStr">
        <is>
          <r>
            <t xml:space="preserve">SINAPI</t>
          </r>
        </is>
      </c>
      <c r="D95" s="5" t="inlineStr">
        <is>
          <r>
            <t xml:space="preserve">ADAPTADOR COM FLANGE E ANEL DE VEDAÇÃO, PVC, SOLDÁVEL, DN 50 MM X 1 1/2", INSTALADO EM RESERVAÇÃO PREDIAL DE ÁGUA - FORNECIMENTO E INSTALAÇÃO. AF_04/2024</t>
          </r>
        </is>
      </c>
      <c r="E95" s="6" t="inlineStr">
        <is>
          <r>
            <t xml:space="preserve">UN</t>
          </r>
        </is>
      </c>
      <c r="F95" s="7" t="n">
        <v>2.0</v>
      </c>
      <c r="G95" s="8" t="n">
        <v>34.42</v>
      </c>
      <c r="H95" s="7" t="n">
        <v>22.12</v>
      </c>
      <c r="I95" s="8" t="n">
        <f>ROUND(G95 * ROUND(1 + (H95/100),4),2)</f>
        <v>42.03</v>
      </c>
      <c r="J95" s="8" t="n">
        <f>ROUND(ROUND(F95,2)*ROUND(I95,2),2)</f>
        <v>84.06</v>
      </c>
    </row>
    <row r="96" customHeight="1" ht="20">
      <c r="A96" s="3" t="inlineStr">
        <is>
          <r>
            <t xml:space="preserve">9.3</t>
          </r>
        </is>
      </c>
      <c r="B96" s="3" t="inlineStr">
        <is>
          <r>
            <t xml:space="preserve">RECALQUE</t>
          </r>
        </is>
      </c>
      <c r="C96" s="3" t="inlineStr"/>
      <c r="D96" s="3" t="inlineStr"/>
      <c r="E96" s="3" t="inlineStr"/>
      <c r="F96" s="3" t="inlineStr"/>
      <c r="G96" s="3" t="inlineStr">
        <f>ROUND(F97*G97,2)+ROUND(F98*G98,2)+ROUND(F99*G99,2)+ROUND(F100*G100,2)+ROUND(F101*G101,2)+ROUND(F102*G102,2)+ROUND(F103*G103,2)+ROUND(F104*G104,2)+ROUND(F105*G105,2)+ROUND(F106*G106,2)+ROUND(F107*G107,2)+ROUND(F108*G108,2)</f>
      </c>
      <c r="H96" s="3" t="inlineStr"/>
      <c r="I96" s="3" t="inlineStr"/>
      <c r="J96" s="4" t="n">
        <f>ROUND(SUM(J97:J108),2)</f>
        <v>4207.55</v>
      </c>
    </row>
    <row r="97" customHeight="0" bestFit="1" ht="20">
      <c r="A97" s="5" t="inlineStr">
        <is>
          <r>
            <t xml:space="preserve">9.3.1</t>
          </r>
        </is>
      </c>
      <c r="B97" s="6" t="inlineStr">
        <is>
          <r>
            <t xml:space="preserve">94649</t>
          </r>
        </is>
      </c>
      <c r="C97" s="6" t="inlineStr">
        <is>
          <r>
            <t xml:space="preserve">SINAPI</t>
          </r>
        </is>
      </c>
      <c r="D97" s="5" t="inlineStr">
        <is>
          <r>
            <t xml:space="preserve">TUBO, PVC, SOLDÁVEL, DE 32MM, INSTALADO EM RESERVAÇÃO PREDIAL DE ÁGUA - FORNECIMENTO E INSTALAÇÃO. AF_04/2024</t>
          </r>
        </is>
      </c>
      <c r="E97" s="6" t="inlineStr">
        <is>
          <r>
            <t xml:space="preserve">M</t>
          </r>
        </is>
      </c>
      <c r="F97" s="7" t="n">
        <v>31.55</v>
      </c>
      <c r="G97" s="8" t="n">
        <v>12.28</v>
      </c>
      <c r="H97" s="7" t="n">
        <v>22.12</v>
      </c>
      <c r="I97" s="8" t="n">
        <f>ROUND(G97 * ROUND(1 + (H97/100),4),2)</f>
        <v>15.0</v>
      </c>
      <c r="J97" s="8" t="n">
        <f>ROUND(ROUND(F97,2)*ROUND(I97,2),2)</f>
        <v>473.25</v>
      </c>
    </row>
    <row r="98" customHeight="0" bestFit="1" ht="28">
      <c r="A98" s="5" t="inlineStr">
        <is>
          <r>
            <t xml:space="preserve">9.3.2</t>
          </r>
        </is>
      </c>
      <c r="B98" s="6" t="inlineStr">
        <is>
          <r>
            <t xml:space="preserve">89436</t>
          </r>
        </is>
      </c>
      <c r="C98" s="6" t="inlineStr">
        <is>
          <r>
            <t xml:space="preserve">SINAPI</t>
          </r>
        </is>
      </c>
      <c r="D98" s="5" t="inlineStr">
        <is>
          <r>
            <t xml:space="preserve">ADAPTADOR CURTO COM BOLSA E ROSCA PARA REGISTRO, PVC, SOLDÁVEL, DN 32MM X 1, INSTALADO EM RAMAL DE DISTRIBUIÇÃO DE ÁGUA - FORNECIMENTO E INSTALAÇÃO. AF_06/2022</t>
          </r>
        </is>
      </c>
      <c r="E98" s="6" t="inlineStr">
        <is>
          <r>
            <t xml:space="preserve">UN</t>
          </r>
        </is>
      </c>
      <c r="F98" s="7" t="n">
        <v>14.0</v>
      </c>
      <c r="G98" s="8" t="n">
        <v>8.33</v>
      </c>
      <c r="H98" s="7" t="n">
        <v>22.12</v>
      </c>
      <c r="I98" s="8" t="n">
        <f>ROUND(G98 * ROUND(1 + (H98/100),4),2)</f>
        <v>10.17</v>
      </c>
      <c r="J98" s="8" t="n">
        <f>ROUND(ROUND(F98,2)*ROUND(I98,2),2)</f>
        <v>142.38</v>
      </c>
    </row>
    <row r="99" customHeight="0" bestFit="1" ht="20">
      <c r="A99" s="5" t="inlineStr">
        <is>
          <r>
            <t xml:space="preserve">9.3.3</t>
          </r>
        </is>
      </c>
      <c r="B99" s="6" t="inlineStr">
        <is>
          <r>
            <t xml:space="preserve">94675</t>
          </r>
        </is>
      </c>
      <c r="C99" s="6" t="inlineStr">
        <is>
          <r>
            <t xml:space="preserve">SINAPI</t>
          </r>
        </is>
      </c>
      <c r="D99" s="5" t="inlineStr">
        <is>
          <r>
            <t xml:space="preserve">CURVA 90 GRAUS, PVC, SOLDÁVEL, DN 32 MM, INSTALADO EM RESERVAÇÃO PREDIAL DE ÁGUA - FORNECIMENTO E INSTALAÇÃO. AF_04/2024</t>
          </r>
        </is>
      </c>
      <c r="E99" s="6" t="inlineStr">
        <is>
          <r>
            <t xml:space="preserve">UN</t>
          </r>
        </is>
      </c>
      <c r="F99" s="7" t="n">
        <v>12.0</v>
      </c>
      <c r="G99" s="8" t="n">
        <v>11.65</v>
      </c>
      <c r="H99" s="7" t="n">
        <v>22.12</v>
      </c>
      <c r="I99" s="8" t="n">
        <f>ROUND(G99 * ROUND(1 + (H99/100),4),2)</f>
        <v>14.23</v>
      </c>
      <c r="J99" s="8" t="n">
        <f>ROUND(ROUND(F99,2)*ROUND(I99,2),2)</f>
        <v>170.76</v>
      </c>
    </row>
    <row r="100" customHeight="0" bestFit="1" ht="20">
      <c r="A100" s="5" t="inlineStr">
        <is>
          <r>
            <t xml:space="preserve">9.3.4</t>
          </r>
        </is>
      </c>
      <c r="B100" s="6" t="inlineStr">
        <is>
          <r>
            <t xml:space="preserve">94690</t>
          </r>
        </is>
      </c>
      <c r="C100" s="6" t="inlineStr">
        <is>
          <r>
            <t xml:space="preserve">SINAPI</t>
          </r>
        </is>
      </c>
      <c r="D100" s="5" t="inlineStr">
        <is>
          <r>
            <t xml:space="preserve">TÊ, PVC, SOLDÁVEL, DN 32 MM INSTALADO EM RESERVAÇÃO PREDIAL DE ÁGUA - FORNECIMENTO E INSTALAÇÃO. AF_04/2024</t>
          </r>
        </is>
      </c>
      <c r="E100" s="6" t="inlineStr">
        <is>
          <r>
            <t xml:space="preserve">UN</t>
          </r>
        </is>
      </c>
      <c r="F100" s="7" t="n">
        <v>3.0</v>
      </c>
      <c r="G100" s="8" t="n">
        <v>11.14</v>
      </c>
      <c r="H100" s="7" t="n">
        <v>22.12</v>
      </c>
      <c r="I100" s="8" t="n">
        <f>ROUND(G100 * ROUND(1 + (H100/100),4),2)</f>
        <v>13.6</v>
      </c>
      <c r="J100" s="8" t="n">
        <f>ROUND(ROUND(F100,2)*ROUND(I100,2),2)</f>
        <v>40.8</v>
      </c>
    </row>
    <row r="101" customHeight="0" bestFit="1" ht="20">
      <c r="A101" s="5" t="inlineStr">
        <is>
          <r>
            <t xml:space="preserve">9.3.5</t>
          </r>
        </is>
      </c>
      <c r="B101" s="6" t="inlineStr">
        <is>
          <r>
            <t xml:space="preserve">94490</t>
          </r>
        </is>
      </c>
      <c r="C101" s="6" t="inlineStr">
        <is>
          <r>
            <t xml:space="preserve">SINAPI</t>
          </r>
        </is>
      </c>
      <c r="D101" s="5" t="inlineStr">
        <is>
          <r>
            <t xml:space="preserve">REGISTRO DE ESFERA, PVC, SOLDÁVEL, COM VOLANTE, DN 32 MM - FORNECIMENTO E INSTALAÇÃO. AF_08/2021</t>
          </r>
        </is>
      </c>
      <c r="E101" s="6" t="inlineStr">
        <is>
          <r>
            <t xml:space="preserve">UN</t>
          </r>
        </is>
      </c>
      <c r="F101" s="7" t="n">
        <v>1.0</v>
      </c>
      <c r="G101" s="8" t="n">
        <v>55.77</v>
      </c>
      <c r="H101" s="7" t="n">
        <v>22.12</v>
      </c>
      <c r="I101" s="8" t="n">
        <f>ROUND(G101 * ROUND(1 + (H101/100),4),2)</f>
        <v>68.11</v>
      </c>
      <c r="J101" s="8" t="n">
        <f>ROUND(ROUND(F101,2)*ROUND(I101,2),2)</f>
        <v>68.11</v>
      </c>
    </row>
    <row r="102" customHeight="0" bestFit="1" ht="20">
      <c r="A102" s="5" t="inlineStr">
        <is>
          <r>
            <t xml:space="preserve">9.3.6</t>
          </r>
        </is>
      </c>
      <c r="B102" s="6" t="inlineStr">
        <is>
          <r>
            <t xml:space="preserve">94792</t>
          </r>
        </is>
      </c>
      <c r="C102" s="6" t="inlineStr">
        <is>
          <r>
            <t xml:space="preserve">SINAPI</t>
          </r>
        </is>
      </c>
      <c r="D102" s="5" t="inlineStr">
        <is>
          <r>
            <t xml:space="preserve">REGISTRO DE GAVETA BRUTO, LATÃO, ROSCÁVEL, 1", COM ACABAMENTO E CANOPLA CROMADOS - FORNECIMENTO E INSTALAÇÃO. AF_08/2021</t>
          </r>
        </is>
      </c>
      <c r="E102" s="6" t="inlineStr">
        <is>
          <r>
            <t xml:space="preserve">UN</t>
          </r>
        </is>
      </c>
      <c r="F102" s="7" t="n">
        <v>4.0</v>
      </c>
      <c r="G102" s="8" t="n">
        <v>135.29</v>
      </c>
      <c r="H102" s="7" t="n">
        <v>22.12</v>
      </c>
      <c r="I102" s="8" t="n">
        <f>ROUND(G102 * ROUND(1 + (H102/100),4),2)</f>
        <v>165.22</v>
      </c>
      <c r="J102" s="8" t="n">
        <f>ROUND(ROUND(F102,2)*ROUND(I102,2),2)</f>
        <v>660.88</v>
      </c>
    </row>
    <row r="103" customHeight="0" bestFit="1" ht="20">
      <c r="A103" s="5" t="inlineStr">
        <is>
          <r>
            <t xml:space="preserve">9.3.7</t>
          </r>
        </is>
      </c>
      <c r="B103" s="6" t="inlineStr">
        <is>
          <r>
            <t xml:space="preserve">99620</t>
          </r>
        </is>
      </c>
      <c r="C103" s="6" t="inlineStr">
        <is>
          <r>
            <t xml:space="preserve">SINAPI</t>
          </r>
        </is>
      </c>
      <c r="D103" s="5" t="inlineStr">
        <is>
          <r>
            <t xml:space="preserve">VÁLVULA DE RETENÇÃO HORIZONTAL, DE BRONZE, ROSCÁVEL, 1" - FORNECIMENTO E INSTALAÇÃO. AF_08/2021</t>
          </r>
        </is>
      </c>
      <c r="E103" s="6" t="inlineStr">
        <is>
          <r>
            <t xml:space="preserve">UN</t>
          </r>
        </is>
      </c>
      <c r="F103" s="7" t="n">
        <v>1.0</v>
      </c>
      <c r="G103" s="8" t="n">
        <v>192.79</v>
      </c>
      <c r="H103" s="7" t="n">
        <v>22.12</v>
      </c>
      <c r="I103" s="8" t="n">
        <f>ROUND(G103 * ROUND(1 + (H103/100),4),2)</f>
        <v>235.44</v>
      </c>
      <c r="J103" s="8" t="n">
        <f>ROUND(ROUND(F103,2)*ROUND(I103,2),2)</f>
        <v>235.44</v>
      </c>
    </row>
    <row r="104" customHeight="0" bestFit="1" ht="20">
      <c r="A104" s="5" t="inlineStr">
        <is>
          <r>
            <t xml:space="preserve">9.3.8</t>
          </r>
        </is>
      </c>
      <c r="B104" s="6" t="inlineStr">
        <is>
          <r>
            <t xml:space="preserve">89435</t>
          </r>
        </is>
      </c>
      <c r="C104" s="6" t="inlineStr">
        <is>
          <r>
            <t xml:space="preserve">SINAPI</t>
          </r>
        </is>
      </c>
      <c r="D104" s="5" t="inlineStr">
        <is>
          <r>
            <t xml:space="preserve">UNIÃO, PVC, SOLDÁVEL, DN 32MM, INSTALADO EM RAMAL DE DISTRIBUIÇÃO DE ÁGUA - FORNECIMENTO E INSTALAÇÃO. AF_06/2022</t>
          </r>
        </is>
      </c>
      <c r="E104" s="6" t="inlineStr">
        <is>
          <r>
            <t xml:space="preserve">UN</t>
          </r>
        </is>
      </c>
      <c r="F104" s="7" t="n">
        <v>4.0</v>
      </c>
      <c r="G104" s="8" t="n">
        <v>20.2</v>
      </c>
      <c r="H104" s="7" t="n">
        <v>22.12</v>
      </c>
      <c r="I104" s="8" t="n">
        <f>ROUND(G104 * ROUND(1 + (H104/100),4),2)</f>
        <v>24.67</v>
      </c>
      <c r="J104" s="8" t="n">
        <f>ROUND(ROUND(F104,2)*ROUND(I104,2),2)</f>
        <v>98.68</v>
      </c>
    </row>
    <row r="105" customHeight="0" bestFit="1" ht="28">
      <c r="A105" s="5" t="inlineStr">
        <is>
          <r>
            <t xml:space="preserve">9.3.9</t>
          </r>
        </is>
      </c>
      <c r="B105" s="6" t="inlineStr">
        <is>
          <r>
            <t xml:space="preserve">94704</t>
          </r>
        </is>
      </c>
      <c r="C105" s="6" t="inlineStr">
        <is>
          <r>
            <t xml:space="preserve">SINAPI</t>
          </r>
        </is>
      </c>
      <c r="D105" s="5" t="inlineStr">
        <is>
          <r>
            <t xml:space="preserve">ADAPTADOR COM FLANGE E ANEL DE VEDAÇÃO, PVC, SOLDÁVEL, DN 32 MM X 1", INSTALADO EM RESERVAÇÃO PREDIAL DE ÁGUA - FORNECIMENTO E INSTALAÇÃO. AF_04/2024</t>
          </r>
        </is>
      </c>
      <c r="E105" s="6" t="inlineStr">
        <is>
          <r>
            <t xml:space="preserve">UN</t>
          </r>
        </is>
      </c>
      <c r="F105" s="7" t="n">
        <v>2.0</v>
      </c>
      <c r="G105" s="8" t="n">
        <v>25.88</v>
      </c>
      <c r="H105" s="7" t="n">
        <v>22.12</v>
      </c>
      <c r="I105" s="8" t="n">
        <f>ROUND(G105 * ROUND(1 + (H105/100),4),2)</f>
        <v>31.6</v>
      </c>
      <c r="J105" s="8" t="n">
        <f>ROUND(ROUND(F105,2)*ROUND(I105,2),2)</f>
        <v>63.2</v>
      </c>
    </row>
    <row r="106" customHeight="0" bestFit="1" ht="20">
      <c r="A106" s="5" t="inlineStr">
        <is>
          <r>
            <t xml:space="preserve">9.3.10</t>
          </r>
        </is>
      </c>
      <c r="B106" s="6" t="inlineStr">
        <is>
          <r>
            <t xml:space="preserve">102113</t>
          </r>
        </is>
      </c>
      <c r="C106" s="6" t="inlineStr">
        <is>
          <r>
            <t xml:space="preserve">SINAPI</t>
          </r>
        </is>
      </c>
      <c r="D106" s="5" t="inlineStr">
        <is>
          <r>
            <t xml:space="preserve">BOMBA CENTRÍFUGA, TRIFÁSICA, 1,0 CV OU 0,99 HP, HM 14 A 40 M, Q 0,6 A 8,4 M3/H - FORNECIMENTO E INSTALAÇÃO. AF_11/2025_PS</t>
          </r>
        </is>
      </c>
      <c r="E106" s="6" t="inlineStr">
        <is>
          <r>
            <t xml:space="preserve">UN</t>
          </r>
        </is>
      </c>
      <c r="F106" s="7" t="n">
        <v>1.0</v>
      </c>
      <c r="G106" s="8" t="n">
        <v>1311.13</v>
      </c>
      <c r="H106" s="7" t="n">
        <v>22.12</v>
      </c>
      <c r="I106" s="8" t="n">
        <f>ROUND(G106 * ROUND(1 + (H106/100),4),2)</f>
        <v>1601.15</v>
      </c>
      <c r="J106" s="8" t="n">
        <f>ROUND(ROUND(F106,2)*ROUND(I106,2),2)</f>
        <v>1601.15</v>
      </c>
    </row>
    <row r="107" customHeight="0" bestFit="1" ht="20">
      <c r="A107" s="5" t="inlineStr">
        <is>
          <r>
            <t xml:space="preserve">9.3.11</t>
          </r>
        </is>
      </c>
      <c r="B107" s="6" t="inlineStr">
        <is>
          <r>
            <t xml:space="preserve">COMP-44226623 - PMSLM</t>
          </r>
        </is>
      </c>
      <c r="C107" s="6" t="inlineStr">
        <is>
          <r>
            <t xml:space="preserve">Composições Próprias</t>
          </r>
        </is>
      </c>
      <c r="D107" s="5" t="inlineStr">
        <is>
          <r>
            <t xml:space="preserve">BÓIA ELÉTRICA PARA RESERVATÓRIO INFERIOR, MARCA AQUAMATIC OU SIMILAR, CAPACIDADE 30 A - FORNECIMENTO E INSTALAÇÃO (ORSE: 00817)</t>
          </r>
        </is>
      </c>
      <c r="E107" s="6" t="inlineStr">
        <is>
          <r>
            <t xml:space="preserve">un</t>
          </r>
        </is>
      </c>
      <c r="F107" s="7" t="n">
        <v>2.0</v>
      </c>
      <c r="G107" s="8" t="n">
        <v>170.92</v>
      </c>
      <c r="H107" s="7" t="n">
        <v>22.12</v>
      </c>
      <c r="I107" s="8" t="n">
        <f>ROUND(G107 * ROUND(1 + (H107/100),4),2)</f>
        <v>208.73</v>
      </c>
      <c r="J107" s="8" t="n">
        <f>ROUND(ROUND(F107,2)*ROUND(I107,2),2)</f>
        <v>417.46</v>
      </c>
    </row>
    <row r="108" customHeight="0" bestFit="1" ht="20">
      <c r="A108" s="5" t="inlineStr">
        <is>
          <r>
            <t xml:space="preserve">9.3.12</t>
          </r>
        </is>
      </c>
      <c r="B108" s="6" t="inlineStr">
        <is>
          <r>
            <t xml:space="preserve">99620</t>
          </r>
        </is>
      </c>
      <c r="C108" s="6" t="inlineStr">
        <is>
          <r>
            <t xml:space="preserve">SINAPI</t>
          </r>
        </is>
      </c>
      <c r="D108" s="5" t="inlineStr">
        <is>
          <r>
            <t xml:space="preserve">VÁLVULA DE RETENÇÃO HORIZONTAL, DE BRONZE, ROSCÁVEL, 1" - FORNECIMENTO E INSTALAÇÃO. AF_08/2021</t>
          </r>
        </is>
      </c>
      <c r="E108" s="6" t="inlineStr">
        <is>
          <r>
            <t xml:space="preserve">UN</t>
          </r>
        </is>
      </c>
      <c r="F108" s="7" t="n">
        <v>1.0</v>
      </c>
      <c r="G108" s="8" t="n">
        <v>192.79</v>
      </c>
      <c r="H108" s="7" t="n">
        <v>22.12</v>
      </c>
      <c r="I108" s="8" t="n">
        <f>ROUND(G108 * ROUND(1 + (H108/100),4),2)</f>
        <v>235.44</v>
      </c>
      <c r="J108" s="8" t="n">
        <f>ROUND(ROUND(F108,2)*ROUND(I108,2),2)</f>
        <v>235.44</v>
      </c>
    </row>
    <row r="109" customHeight="1" ht="20">
      <c r="A109" s="3" t="inlineStr">
        <is>
          <r>
            <t xml:space="preserve">9.4</t>
          </r>
        </is>
      </c>
      <c r="B109" s="3" t="inlineStr">
        <is>
          <r>
            <t xml:space="preserve">RESERVATORIO SUPERIOR</t>
          </r>
        </is>
      </c>
      <c r="C109" s="3" t="inlineStr"/>
      <c r="D109" s="3" t="inlineStr"/>
      <c r="E109" s="3" t="inlineStr"/>
      <c r="F109" s="3" t="inlineStr"/>
      <c r="G109" s="3" t="inlineStr">
        <f>ROUND(F110*G110,2)+ROUND(F111*G111,2)+ROUND(F112*G112,2)+ROUND(F113*G113,2)</f>
      </c>
      <c r="H109" s="3" t="inlineStr"/>
      <c r="I109" s="3" t="inlineStr"/>
      <c r="J109" s="4" t="n">
        <f>ROUND(SUM(J110:J113),2)</f>
        <v>6721.44</v>
      </c>
    </row>
    <row r="110" customHeight="0" bestFit="1" ht="20">
      <c r="A110" s="5" t="inlineStr">
        <is>
          <r>
            <t xml:space="preserve">9.4.1</t>
          </r>
        </is>
      </c>
      <c r="B110" s="6" t="inlineStr">
        <is>
          <r>
            <t xml:space="preserve">102619</t>
          </r>
        </is>
      </c>
      <c r="C110" s="6" t="inlineStr">
        <is>
          <r>
            <t xml:space="preserve">SINAPI</t>
          </r>
        </is>
      </c>
      <c r="D110" s="5" t="inlineStr">
        <is>
          <r>
            <t xml:space="preserve">CAIXA D´ÁGUA EM POLIÉSTER REFORÇADO COM FIBRA DE VIDRO, 10000 LITROS - FORNECIMENTO E INSTALAÇÃO. AF_06/2021</t>
          </r>
        </is>
      </c>
      <c r="E110" s="6" t="inlineStr">
        <is>
          <r>
            <t xml:space="preserve">UN</t>
          </r>
        </is>
      </c>
      <c r="F110" s="7" t="n">
        <v>1.0</v>
      </c>
      <c r="G110" s="8" t="n">
        <v>5140.99</v>
      </c>
      <c r="H110" s="7" t="n">
        <v>22.12</v>
      </c>
      <c r="I110" s="8" t="n">
        <f>ROUND(G110 * ROUND(1 + (H110/100),4),2)</f>
        <v>6278.18</v>
      </c>
      <c r="J110" s="8" t="n">
        <f>ROUND(ROUND(F110,2)*ROUND(I110,2),2)</f>
        <v>6278.18</v>
      </c>
    </row>
    <row r="111" customHeight="0" bestFit="1" ht="28">
      <c r="A111" s="5" t="inlineStr">
        <is>
          <r>
            <t xml:space="preserve">9.4.2</t>
          </r>
        </is>
      </c>
      <c r="B111" s="6" t="inlineStr">
        <is>
          <r>
            <t xml:space="preserve">94706</t>
          </r>
        </is>
      </c>
      <c r="C111" s="6" t="inlineStr">
        <is>
          <r>
            <t xml:space="preserve">SINAPI</t>
          </r>
        </is>
      </c>
      <c r="D111" s="5" t="inlineStr">
        <is>
          <r>
            <t xml:space="preserve">ADAPTADOR COM FLANGE E ANEL DE VEDAÇÃO, PVC, SOLDÁVEL, DN 50 MM X 1 1/2", INSTALADO EM RESERVAÇÃO PREDIAL DE ÁGUA - FORNECIMENTO E INSTALAÇÃO. AF_04/2024</t>
          </r>
        </is>
      </c>
      <c r="E111" s="6" t="inlineStr">
        <is>
          <r>
            <t xml:space="preserve">UN</t>
          </r>
        </is>
      </c>
      <c r="F111" s="7" t="n">
        <v>2.0</v>
      </c>
      <c r="G111" s="8" t="n">
        <v>34.42</v>
      </c>
      <c r="H111" s="7" t="n">
        <v>22.12</v>
      </c>
      <c r="I111" s="8" t="n">
        <f>ROUND(G111 * ROUND(1 + (H111/100),4),2)</f>
        <v>42.03</v>
      </c>
      <c r="J111" s="8" t="n">
        <f>ROUND(ROUND(F111,2)*ROUND(I111,2),2)</f>
        <v>84.06</v>
      </c>
    </row>
    <row r="112" customHeight="0" bestFit="1" ht="20">
      <c r="A112" s="5" t="inlineStr">
        <is>
          <r>
            <t xml:space="preserve">9.4.3</t>
          </r>
        </is>
      </c>
      <c r="B112" s="6" t="inlineStr">
        <is>
          <r>
            <t xml:space="preserve">94492</t>
          </r>
        </is>
      </c>
      <c r="C112" s="6" t="inlineStr">
        <is>
          <r>
            <t xml:space="preserve">SINAPI</t>
          </r>
        </is>
      </c>
      <c r="D112" s="5" t="inlineStr">
        <is>
          <r>
            <t xml:space="preserve">REGISTRO DE ESFERA, PVC, SOLDÁVEL, COM VOLANTE, DN 50 MM - FORNECIMENTO E INSTALAÇÃO. AF_08/2021</t>
          </r>
        </is>
      </c>
      <c r="E112" s="6" t="inlineStr">
        <is>
          <r>
            <t xml:space="preserve">UN</t>
          </r>
        </is>
      </c>
      <c r="F112" s="7" t="n">
        <v>1.0</v>
      </c>
      <c r="G112" s="8" t="n">
        <v>77.96</v>
      </c>
      <c r="H112" s="7" t="n">
        <v>22.12</v>
      </c>
      <c r="I112" s="8" t="n">
        <f>ROUND(G112 * ROUND(1 + (H112/100),4),2)</f>
        <v>95.2</v>
      </c>
      <c r="J112" s="8" t="n">
        <f>ROUND(ROUND(F112,2)*ROUND(I112,2),2)</f>
        <v>95.2</v>
      </c>
    </row>
    <row r="113" customHeight="0" bestFit="1" ht="20">
      <c r="A113" s="5" t="inlineStr">
        <is>
          <r>
            <t xml:space="preserve">9.4.4</t>
          </r>
        </is>
      </c>
      <c r="B113" s="6" t="inlineStr">
        <is>
          <r>
            <t xml:space="preserve">94651</t>
          </r>
        </is>
      </c>
      <c r="C113" s="6" t="inlineStr">
        <is>
          <r>
            <t xml:space="preserve">SINAPI</t>
          </r>
        </is>
      </c>
      <c r="D113" s="5" t="inlineStr">
        <is>
          <r>
            <t xml:space="preserve">TUBO, PVC, SOLDÁVEL, DE 50MM, INSTALADO EM RESERVAÇÃO PREDIAL DE ÁGUA - FORNECIMENTO E INSTALAÇÃO. AF_04/2024</t>
          </r>
        </is>
      </c>
      <c r="E113" s="6" t="inlineStr">
        <is>
          <r>
            <t xml:space="preserve">M</t>
          </r>
        </is>
      </c>
      <c r="F113" s="7" t="n">
        <v>10.0</v>
      </c>
      <c r="G113" s="8" t="n">
        <v>21.62</v>
      </c>
      <c r="H113" s="7" t="n">
        <v>22.12</v>
      </c>
      <c r="I113" s="8" t="n">
        <f>ROUND(G113 * ROUND(1 + (H113/100),4),2)</f>
        <v>26.4</v>
      </c>
      <c r="J113" s="8" t="n">
        <f>ROUND(ROUND(F113,2)*ROUND(I113,2),2)</f>
        <v>264.0</v>
      </c>
    </row>
    <row r="114" customHeight="1" ht="20">
      <c r="A114" s="3" t="inlineStr">
        <is>
          <r>
            <t xml:space="preserve">9.5</t>
          </r>
        </is>
      </c>
      <c r="B114" s="3" t="inlineStr">
        <is>
          <r>
            <t xml:space="preserve">DISTRIBUIÇÃO</t>
          </r>
        </is>
      </c>
      <c r="C114" s="3" t="inlineStr"/>
      <c r="D114" s="3" t="inlineStr"/>
      <c r="E114" s="3" t="inlineStr"/>
      <c r="F114" s="3" t="inlineStr"/>
      <c r="G114" s="3" t="inlineStr">
        <f>ROUND(F115*G115,2)+ROUND(F116*G116,2)+ROUND(F117*G117,2)+ROUND(F118*G118,2)+ROUND(F119*G119,2)+ROUND(F120*G120,2)+ROUND(F121*G121,2)</f>
      </c>
      <c r="H114" s="3" t="inlineStr"/>
      <c r="I114" s="3" t="inlineStr"/>
      <c r="J114" s="4" t="n">
        <f>ROUND(SUM(J115:J121),2)</f>
        <v>7334.04</v>
      </c>
    </row>
    <row r="115" customHeight="0" bestFit="1" ht="20">
      <c r="A115" s="5" t="inlineStr">
        <is>
          <r>
            <t xml:space="preserve">9.5.1</t>
          </r>
        </is>
      </c>
      <c r="B115" s="6" t="inlineStr">
        <is>
          <r>
            <t xml:space="preserve">103979</t>
          </r>
        </is>
      </c>
      <c r="C115" s="6" t="inlineStr">
        <is>
          <r>
            <t xml:space="preserve">SINAPI</t>
          </r>
        </is>
      </c>
      <c r="D115" s="5" t="inlineStr">
        <is>
          <r>
            <t xml:space="preserve">TUBO, PVC, SOLDÁVEL, DE 50MM, INSTALADO EM RAMAL DE DISTRIBUIÇÃO DE ÁGUA - FORNECIMENTO E INSTALAÇÃO. AF_06/2022</t>
          </r>
        </is>
      </c>
      <c r="E115" s="6" t="inlineStr">
        <is>
          <r>
            <t xml:space="preserve">M</t>
          </r>
        </is>
      </c>
      <c r="F115" s="7" t="n">
        <v>172.5</v>
      </c>
      <c r="G115" s="8" t="n">
        <v>29.97</v>
      </c>
      <c r="H115" s="7" t="n">
        <v>22.12</v>
      </c>
      <c r="I115" s="8" t="n">
        <f>ROUND(G115 * ROUND(1 + (H115/100),4),2)</f>
        <v>36.6</v>
      </c>
      <c r="J115" s="8" t="n">
        <f>ROUND(ROUND(F115,2)*ROUND(I115,2),2)</f>
        <v>6313.5</v>
      </c>
    </row>
    <row r="116" customHeight="0" bestFit="1" ht="20">
      <c r="A116" s="5" t="inlineStr">
        <is>
          <r>
            <t xml:space="preserve">9.5.2</t>
          </r>
        </is>
      </c>
      <c r="B116" s="6" t="inlineStr">
        <is>
          <r>
            <t xml:space="preserve">94652</t>
          </r>
        </is>
      </c>
      <c r="C116" s="6" t="inlineStr">
        <is>
          <r>
            <t xml:space="preserve">SINAPI</t>
          </r>
        </is>
      </c>
      <c r="D116" s="5" t="inlineStr">
        <is>
          <r>
            <t xml:space="preserve">TUBO, PVC, SOLDÁVEL, DE 60MM, INSTALADO EM RESERVAÇÃO PREDIAL DE ÁGUA - FORNECIMENTO E INSTALAÇÃO. AF_04/2024</t>
          </r>
        </is>
      </c>
      <c r="E116" s="6" t="inlineStr">
        <is>
          <r>
            <t xml:space="preserve">M</t>
          </r>
        </is>
      </c>
      <c r="F116" s="7" t="n">
        <v>10.0</v>
      </c>
      <c r="G116" s="8" t="n">
        <v>33.75</v>
      </c>
      <c r="H116" s="7" t="n">
        <v>22.12</v>
      </c>
      <c r="I116" s="8" t="n">
        <f>ROUND(G116 * ROUND(1 + (H116/100),4),2)</f>
        <v>41.22</v>
      </c>
      <c r="J116" s="8" t="n">
        <f>ROUND(ROUND(F116,2)*ROUND(I116,2),2)</f>
        <v>412.2</v>
      </c>
    </row>
    <row r="117" customHeight="0" bestFit="1" ht="20">
      <c r="A117" s="5" t="inlineStr">
        <is>
          <r>
            <t xml:space="preserve">9.5.3</t>
          </r>
        </is>
      </c>
      <c r="B117" s="6" t="inlineStr">
        <is>
          <r>
            <t xml:space="preserve">94679</t>
          </r>
        </is>
      </c>
      <c r="C117" s="6" t="inlineStr">
        <is>
          <r>
            <t xml:space="preserve">SINAPI</t>
          </r>
        </is>
      </c>
      <c r="D117" s="5" t="inlineStr">
        <is>
          <r>
            <t xml:space="preserve">CURVA 90 GRAUS, PVC, SOLDÁVEL, DN 50 MM, INSTALADO EM RESERVAÇÃO PREDIAL DE ÁGUA - FORNECIMENTO E INSTALAÇÃO. AF_04/2024</t>
          </r>
        </is>
      </c>
      <c r="E117" s="6" t="inlineStr">
        <is>
          <r>
            <t xml:space="preserve">UN</t>
          </r>
        </is>
      </c>
      <c r="F117" s="7" t="n">
        <v>5.0</v>
      </c>
      <c r="G117" s="8" t="n">
        <v>22.78</v>
      </c>
      <c r="H117" s="7" t="n">
        <v>22.12</v>
      </c>
      <c r="I117" s="8" t="n">
        <f>ROUND(G117 * ROUND(1 + (H117/100),4),2)</f>
        <v>27.82</v>
      </c>
      <c r="J117" s="8" t="n">
        <f>ROUND(ROUND(F117,2)*ROUND(I117,2),2)</f>
        <v>139.1</v>
      </c>
    </row>
    <row r="118" customHeight="0" bestFit="1" ht="20">
      <c r="A118" s="5" t="inlineStr">
        <is>
          <r>
            <t xml:space="preserve">9.5.4</t>
          </r>
        </is>
      </c>
      <c r="B118" s="6" t="inlineStr">
        <is>
          <r>
            <t xml:space="preserve">94681</t>
          </r>
        </is>
      </c>
      <c r="C118" s="6" t="inlineStr">
        <is>
          <r>
            <t xml:space="preserve">SINAPI</t>
          </r>
        </is>
      </c>
      <c r="D118" s="5" t="inlineStr">
        <is>
          <r>
            <t xml:space="preserve">CURVA 90 GRAUS, PVC, SOLDÁVEL, DN 60 MM, INSTALADO EM RESERVAÇÃO PREDIAL DE ÁGUA - FORNECIMENTO E INSTALAÇÃO. AF_04/2024</t>
          </r>
        </is>
      </c>
      <c r="E118" s="6" t="inlineStr">
        <is>
          <r>
            <t xml:space="preserve">UN</t>
          </r>
        </is>
      </c>
      <c r="F118" s="7" t="n">
        <v>4.0</v>
      </c>
      <c r="G118" s="8" t="n">
        <v>46.52</v>
      </c>
      <c r="H118" s="7" t="n">
        <v>22.12</v>
      </c>
      <c r="I118" s="8" t="n">
        <f>ROUND(G118 * ROUND(1 + (H118/100),4),2)</f>
        <v>56.81</v>
      </c>
      <c r="J118" s="8" t="n">
        <f>ROUND(ROUND(F118,2)*ROUND(I118,2),2)</f>
        <v>227.24</v>
      </c>
    </row>
    <row r="119" customHeight="0" bestFit="1" ht="28">
      <c r="A119" s="5" t="inlineStr">
        <is>
          <r>
            <t xml:space="preserve">9.5.5</t>
          </r>
        </is>
      </c>
      <c r="B119" s="6" t="inlineStr">
        <is>
          <r>
            <t xml:space="preserve">94707</t>
          </r>
        </is>
      </c>
      <c r="C119" s="6" t="inlineStr">
        <is>
          <r>
            <t xml:space="preserve">SINAPI</t>
          </r>
        </is>
      </c>
      <c r="D119" s="5" t="inlineStr">
        <is>
          <r>
            <t xml:space="preserve">ADAPTADOR COM FLANGE E ANEL DE VEDAÇÃO, PVC, SOLDÁVEL, DN 60 MM X 2", INSTALADO EM RESERVAÇÃO PREDIAL DE ÁGUA - FORNECIMENTO E INSTALAÇÃO. AF_04/2024</t>
          </r>
        </is>
      </c>
      <c r="E119" s="6" t="inlineStr">
        <is>
          <r>
            <t xml:space="preserve">UN</t>
          </r>
        </is>
      </c>
      <c r="F119" s="7" t="n">
        <v>1.0</v>
      </c>
      <c r="G119" s="8" t="n">
        <v>54.01</v>
      </c>
      <c r="H119" s="7" t="n">
        <v>22.12</v>
      </c>
      <c r="I119" s="8" t="n">
        <f>ROUND(G119 * ROUND(1 + (H119/100),4),2)</f>
        <v>65.96</v>
      </c>
      <c r="J119" s="8" t="n">
        <f>ROUND(ROUND(F119,2)*ROUND(I119,2),2)</f>
        <v>65.96</v>
      </c>
    </row>
    <row r="120" customHeight="0" bestFit="1" ht="20">
      <c r="A120" s="5" t="inlineStr">
        <is>
          <r>
            <t xml:space="preserve">9.5.6</t>
          </r>
        </is>
      </c>
      <c r="B120" s="6" t="inlineStr">
        <is>
          <r>
            <t xml:space="preserve">94696</t>
          </r>
        </is>
      </c>
      <c r="C120" s="6" t="inlineStr">
        <is>
          <r>
            <t xml:space="preserve">SINAPI</t>
          </r>
        </is>
      </c>
      <c r="D120" s="5" t="inlineStr">
        <is>
          <r>
            <t xml:space="preserve">TÊ, PVC, SOLDÁVEL, DN 60 MM INSTALADO EM RESERVAÇÃO PREDIAL DE ÁGUA - FORNECIMENTO E INSTALAÇÃO. AF_04/2024</t>
          </r>
        </is>
      </c>
      <c r="E120" s="6" t="inlineStr">
        <is>
          <r>
            <t xml:space="preserve">UN</t>
          </r>
        </is>
      </c>
      <c r="F120" s="7" t="n">
        <v>2.0</v>
      </c>
      <c r="G120" s="8" t="n">
        <v>48.71</v>
      </c>
      <c r="H120" s="7" t="n">
        <v>22.12</v>
      </c>
      <c r="I120" s="8" t="n">
        <f>ROUND(G120 * ROUND(1 + (H120/100),4),2)</f>
        <v>59.48</v>
      </c>
      <c r="J120" s="8" t="n">
        <f>ROUND(ROUND(F120,2)*ROUND(I120,2),2)</f>
        <v>118.96</v>
      </c>
    </row>
    <row r="121" customHeight="0" bestFit="1" ht="20">
      <c r="A121" s="5" t="inlineStr">
        <is>
          <r>
            <t xml:space="preserve">9.5.7</t>
          </r>
        </is>
      </c>
      <c r="B121" s="6" t="inlineStr">
        <is>
          <r>
            <t xml:space="preserve">94694</t>
          </r>
        </is>
      </c>
      <c r="C121" s="6" t="inlineStr">
        <is>
          <r>
            <t xml:space="preserve">SINAPI</t>
          </r>
        </is>
      </c>
      <c r="D121" s="5" t="inlineStr">
        <is>
          <r>
            <t xml:space="preserve">TÊ, PVC, SOLDÁVEL, DN 50 MM INSTALADO EM RESERVAÇÃO PREDIAL DE ÁGUA - FORNECIMENTO E INSTALAÇÃO. AF_04/2024</t>
          </r>
        </is>
      </c>
      <c r="E121" s="6" t="inlineStr">
        <is>
          <r>
            <t xml:space="preserve">UN</t>
          </r>
        </is>
      </c>
      <c r="F121" s="7" t="n">
        <v>2.0</v>
      </c>
      <c r="G121" s="8" t="n">
        <v>23.37</v>
      </c>
      <c r="H121" s="7" t="n">
        <v>22.12</v>
      </c>
      <c r="I121" s="8" t="n">
        <f>ROUND(G121 * ROUND(1 + (H121/100),4),2)</f>
        <v>28.54</v>
      </c>
      <c r="J121" s="8" t="n">
        <f>ROUND(ROUND(F121,2)*ROUND(I121,2),2)</f>
        <v>57.08</v>
      </c>
    </row>
    <row r="122" customHeight="1" ht="20">
      <c r="A122" s="3" t="inlineStr">
        <is>
          <r>
            <t xml:space="preserve">9.6</t>
          </r>
        </is>
      </c>
      <c r="B122" s="3" t="inlineStr">
        <is>
          <r>
            <t xml:space="preserve">COPA BOLSA FAMILIA</t>
          </r>
        </is>
      </c>
      <c r="C122" s="3" t="inlineStr"/>
      <c r="D122" s="3" t="inlineStr"/>
      <c r="E122" s="3" t="inlineStr"/>
      <c r="F122" s="3" t="inlineStr"/>
      <c r="G122" s="3" t="inlineStr">
        <f>ROUND(F123*G123,2)+ROUND(F124*G124,2)+ROUND(F125*G125,2)+ROUND(F126*G126,2)+ROUND(F127*G127,2)+ROUND(F128*G128,2)</f>
      </c>
      <c r="H122" s="3" t="inlineStr"/>
      <c r="I122" s="3" t="inlineStr"/>
      <c r="J122" s="4" t="n">
        <f>ROUND(SUM(J123:J128),2)</f>
        <v>401.87</v>
      </c>
    </row>
    <row r="123" customHeight="0" bestFit="1" ht="20">
      <c r="A123" s="5" t="inlineStr">
        <is>
          <r>
            <t xml:space="preserve">9.6.1</t>
          </r>
        </is>
      </c>
      <c r="B123" s="6" t="inlineStr">
        <is>
          <r>
            <t xml:space="preserve">103998</t>
          </r>
        </is>
      </c>
      <c r="C123" s="6" t="inlineStr">
        <is>
          <r>
            <t xml:space="preserve">SINAPI</t>
          </r>
        </is>
      </c>
      <c r="D123" s="5" t="inlineStr">
        <is>
          <r>
            <t xml:space="preserve">LUVA DE REDUÇÃO, PVC, SOLDÁVEL, DN 50MM X 25MM, INSTALADO EM RAMAL DE DISTRIBUIÇÃO DE ÁGUA FORNECIMENTO E INSTALAÇÃO. AF_06/2022</t>
          </r>
        </is>
      </c>
      <c r="E123" s="6" t="inlineStr">
        <is>
          <r>
            <t xml:space="preserve">UN</t>
          </r>
        </is>
      </c>
      <c r="F123" s="7" t="n">
        <v>1.0</v>
      </c>
      <c r="G123" s="8" t="n">
        <v>14.45</v>
      </c>
      <c r="H123" s="7" t="n">
        <v>22.12</v>
      </c>
      <c r="I123" s="8" t="n">
        <f>ROUND(G123 * ROUND(1 + (H123/100),4),2)</f>
        <v>17.65</v>
      </c>
      <c r="J123" s="8" t="n">
        <f>ROUND(ROUND(F123,2)*ROUND(I123,2),2)</f>
        <v>17.65</v>
      </c>
    </row>
    <row r="124" customHeight="0" bestFit="1" ht="20">
      <c r="A124" s="5" t="inlineStr">
        <is>
          <r>
            <t xml:space="preserve">9.6.2</t>
          </r>
        </is>
      </c>
      <c r="B124" s="6" t="inlineStr">
        <is>
          <r>
            <t xml:space="preserve">89402</t>
          </r>
        </is>
      </c>
      <c r="C124" s="6" t="inlineStr">
        <is>
          <r>
            <t xml:space="preserve">SINAPI</t>
          </r>
        </is>
      </c>
      <c r="D124" s="5" t="inlineStr">
        <is>
          <r>
            <t xml:space="preserve">TUBO, PVC, SOLDÁVEL, DE 25MM, INSTALADO EM RAMAL DE DISTRIBUIÇÃO DE ÁGUA - FORNECIMENTO E INSTALAÇÃO. AF_06/2022</t>
          </r>
        </is>
      </c>
      <c r="E124" s="6" t="inlineStr">
        <is>
          <r>
            <t xml:space="preserve">M</t>
          </r>
        </is>
      </c>
      <c r="F124" s="7" t="n">
        <v>11.64</v>
      </c>
      <c r="G124" s="8" t="n">
        <v>12.75</v>
      </c>
      <c r="H124" s="7" t="n">
        <v>22.12</v>
      </c>
      <c r="I124" s="8" t="n">
        <f>ROUND(G124 * ROUND(1 + (H124/100),4),2)</f>
        <v>15.57</v>
      </c>
      <c r="J124" s="8" t="n">
        <f>ROUND(ROUND(F124,2)*ROUND(I124,2),2)</f>
        <v>181.23</v>
      </c>
    </row>
    <row r="125" customHeight="0" bestFit="1" ht="20">
      <c r="A125" s="5" t="inlineStr">
        <is>
          <r>
            <t xml:space="preserve">9.6.3</t>
          </r>
        </is>
      </c>
      <c r="B125" s="6" t="inlineStr">
        <is>
          <r>
            <t xml:space="preserve">89987</t>
          </r>
        </is>
      </c>
      <c r="C125" s="6" t="inlineStr">
        <is>
          <r>
            <t xml:space="preserve">SINAPI</t>
          </r>
        </is>
      </c>
      <c r="D125" s="5" t="inlineStr">
        <is>
          <r>
            <t xml:space="preserve">REGISTRO DE GAVETA BRUTO, LATÃO, ROSCÁVEL, 3/4", COM ACABAMENTO E CANOPLA CROMADOS - FORNECIMENTO E INSTALAÇÃO. AF_08/2021</t>
          </r>
        </is>
      </c>
      <c r="E125" s="6" t="inlineStr">
        <is>
          <r>
            <t xml:space="preserve">UN</t>
          </r>
        </is>
      </c>
      <c r="F125" s="7" t="n">
        <v>1.0</v>
      </c>
      <c r="G125" s="8" t="n">
        <v>111.01</v>
      </c>
      <c r="H125" s="7" t="n">
        <v>22.12</v>
      </c>
      <c r="I125" s="8" t="n">
        <f>ROUND(G125 * ROUND(1 + (H125/100),4),2)</f>
        <v>135.57</v>
      </c>
      <c r="J125" s="8" t="n">
        <f>ROUND(ROUND(F125,2)*ROUND(I125,2),2)</f>
        <v>135.57</v>
      </c>
    </row>
    <row r="126" customHeight="0" bestFit="1" ht="28">
      <c r="A126" s="5" t="inlineStr">
        <is>
          <r>
            <t xml:space="preserve">9.6.4</t>
          </r>
        </is>
      </c>
      <c r="B126" s="6" t="inlineStr">
        <is>
          <r>
            <t xml:space="preserve">89429</t>
          </r>
        </is>
      </c>
      <c r="C126" s="6" t="inlineStr">
        <is>
          <r>
            <t xml:space="preserve">SINAPI</t>
          </r>
        </is>
      </c>
      <c r="D126" s="5" t="inlineStr">
        <is>
          <r>
            <t xml:space="preserve">ADAPTADOR CURTO COM BOLSA E ROSCA PARA REGISTRO, PVC, SOLDÁVEL, DN 25MM X 3/4, INSTALADO EM RAMAL DE DISTRIBUIÇÃO DE ÁGUA - FORNECIMENTO E INSTALAÇÃO. AF_06/2022</t>
          </r>
        </is>
      </c>
      <c r="E126" s="6" t="inlineStr">
        <is>
          <r>
            <t xml:space="preserve">UN</t>
          </r>
        </is>
      </c>
      <c r="F126" s="7" t="n">
        <v>2.0</v>
      </c>
      <c r="G126" s="8" t="n">
        <v>6.31</v>
      </c>
      <c r="H126" s="7" t="n">
        <v>22.12</v>
      </c>
      <c r="I126" s="8" t="n">
        <f>ROUND(G126 * ROUND(1 + (H126/100),4),2)</f>
        <v>7.71</v>
      </c>
      <c r="J126" s="8" t="n">
        <f>ROUND(ROUND(F126,2)*ROUND(I126,2),2)</f>
        <v>15.42</v>
      </c>
    </row>
    <row r="127" customHeight="0" bestFit="1" ht="20">
      <c r="A127" s="5" t="inlineStr">
        <is>
          <r>
            <t xml:space="preserve">9.6.5</t>
          </r>
        </is>
      </c>
      <c r="B127" s="6" t="inlineStr">
        <is>
          <r>
            <t xml:space="preserve">89409</t>
          </r>
        </is>
      </c>
      <c r="C127" s="6" t="inlineStr">
        <is>
          <r>
            <t xml:space="preserve">SINAPI</t>
          </r>
        </is>
      </c>
      <c r="D127" s="5" t="inlineStr">
        <is>
          <r>
            <t xml:space="preserve">JOELHO 45 GRAUS, PVC, SOLDÁVEL, DN 25MM, INSTALADO EM RAMAL DE DISTRIBUIÇÃO DE ÁGUA - FORNECIMENTO E INSTALAÇÃO. AF_06/2022</t>
          </r>
        </is>
      </c>
      <c r="E127" s="6" t="inlineStr">
        <is>
          <r>
            <t xml:space="preserve">UN</t>
          </r>
        </is>
      </c>
      <c r="F127" s="7" t="n">
        <v>3.0</v>
      </c>
      <c r="G127" s="8" t="n">
        <v>9.82</v>
      </c>
      <c r="H127" s="7" t="n">
        <v>22.12</v>
      </c>
      <c r="I127" s="8" t="n">
        <f>ROUND(G127 * ROUND(1 + (H127/100),4),2)</f>
        <v>11.99</v>
      </c>
      <c r="J127" s="8" t="n">
        <f>ROUND(ROUND(F127,2)*ROUND(I127,2),2)</f>
        <v>35.97</v>
      </c>
    </row>
    <row r="128" customHeight="0" bestFit="1" ht="28">
      <c r="A128" s="5" t="inlineStr">
        <is>
          <r>
            <t xml:space="preserve">9.6.6</t>
          </r>
        </is>
      </c>
      <c r="B128" s="6" t="inlineStr">
        <is>
          <r>
            <t xml:space="preserve">90373</t>
          </r>
        </is>
      </c>
      <c r="C128" s="6" t="inlineStr">
        <is>
          <r>
            <t xml:space="preserve">SINAPI</t>
          </r>
        </is>
      </c>
      <c r="D128" s="5" t="inlineStr">
        <is>
          <r>
            <t xml:space="preserve">JOELHO 90 GRAUS COM BUCHA DE LATÃO, PVC, SOLDÁVEL, DN 25MM, X 1/2 INSTALADO EM RAMAL OU SUB-RAMAL DE ÁGUA - FORNECIMENTO E INSTALAÇÃO. AF_06/2022</t>
          </r>
        </is>
      </c>
      <c r="E128" s="6" t="inlineStr">
        <is>
          <r>
            <t xml:space="preserve">UN</t>
          </r>
        </is>
      </c>
      <c r="F128" s="7" t="n">
        <v>1.0</v>
      </c>
      <c r="G128" s="8" t="n">
        <v>13.13</v>
      </c>
      <c r="H128" s="7" t="n">
        <v>22.12</v>
      </c>
      <c r="I128" s="8" t="n">
        <f>ROUND(G128 * ROUND(1 + (H128/100),4),2)</f>
        <v>16.03</v>
      </c>
      <c r="J128" s="8" t="n">
        <f>ROUND(ROUND(F128,2)*ROUND(I128,2),2)</f>
        <v>16.03</v>
      </c>
    </row>
    <row r="129" customHeight="1" ht="20">
      <c r="A129" s="3" t="inlineStr">
        <is>
          <r>
            <t xml:space="preserve">9.7</t>
          </r>
        </is>
      </c>
      <c r="B129" s="3" t="inlineStr">
        <is>
          <r>
            <t xml:space="preserve">BANHEIRO ATENDIMENTO BOLSA FAMILIA</t>
          </r>
        </is>
      </c>
      <c r="C129" s="3" t="inlineStr"/>
      <c r="D129" s="3" t="inlineStr"/>
      <c r="E129" s="3" t="inlineStr"/>
      <c r="F129" s="3" t="inlineStr"/>
      <c r="G129" s="3" t="inlineStr">
        <f>ROUND(F130*G130,2)+ROUND(F131*G131,2)+ROUND(F132*G132,2)+ROUND(F133*G133,2)+ROUND(F134*G134,2)+ROUND(F135*G135,2)</f>
      </c>
      <c r="H129" s="3" t="inlineStr"/>
      <c r="I129" s="3" t="inlineStr"/>
      <c r="J129" s="4" t="n">
        <f>ROUND(SUM(J130:J135),2)</f>
        <v>590.59</v>
      </c>
    </row>
    <row r="130" customHeight="0" bestFit="1" ht="20">
      <c r="A130" s="5" t="inlineStr">
        <is>
          <r>
            <t xml:space="preserve">9.7.1</t>
          </r>
        </is>
      </c>
      <c r="B130" s="6" t="inlineStr">
        <is>
          <r>
            <t xml:space="preserve">103998</t>
          </r>
        </is>
      </c>
      <c r="C130" s="6" t="inlineStr">
        <is>
          <r>
            <t xml:space="preserve">SINAPI</t>
          </r>
        </is>
      </c>
      <c r="D130" s="5" t="inlineStr">
        <is>
          <r>
            <t xml:space="preserve">LUVA DE REDUÇÃO, PVC, SOLDÁVEL, DN 50MM X 25MM, INSTALADO EM RAMAL DE DISTRIBUIÇÃO DE ÁGUA FORNECIMENTO E INSTALAÇÃO. AF_06/2022</t>
          </r>
        </is>
      </c>
      <c r="E130" s="6" t="inlineStr">
        <is>
          <r>
            <t xml:space="preserve">UN</t>
          </r>
        </is>
      </c>
      <c r="F130" s="7" t="n">
        <v>1.0</v>
      </c>
      <c r="G130" s="8" t="n">
        <v>14.45</v>
      </c>
      <c r="H130" s="7" t="n">
        <v>22.12</v>
      </c>
      <c r="I130" s="8" t="n">
        <f>ROUND(G130 * ROUND(1 + (H130/100),4),2)</f>
        <v>17.65</v>
      </c>
      <c r="J130" s="8" t="n">
        <f>ROUND(ROUND(F130,2)*ROUND(I130,2),2)</f>
        <v>17.65</v>
      </c>
    </row>
    <row r="131" customHeight="0" bestFit="1" ht="20">
      <c r="A131" s="5" t="inlineStr">
        <is>
          <r>
            <t xml:space="preserve">9.7.2</t>
          </r>
        </is>
      </c>
      <c r="B131" s="6" t="inlineStr">
        <is>
          <r>
            <t xml:space="preserve">89402</t>
          </r>
        </is>
      </c>
      <c r="C131" s="6" t="inlineStr">
        <is>
          <r>
            <t xml:space="preserve">SINAPI</t>
          </r>
        </is>
      </c>
      <c r="D131" s="5" t="inlineStr">
        <is>
          <r>
            <t xml:space="preserve">TUBO, PVC, SOLDÁVEL, DE 25MM, INSTALADO EM RAMAL DE DISTRIBUIÇÃO DE ÁGUA - FORNECIMENTO E INSTALAÇÃO. AF_06/2022</t>
          </r>
        </is>
      </c>
      <c r="E131" s="6" t="inlineStr">
        <is>
          <r>
            <t xml:space="preserve">M</t>
          </r>
        </is>
      </c>
      <c r="F131" s="7" t="n">
        <v>20.45</v>
      </c>
      <c r="G131" s="8" t="n">
        <v>12.75</v>
      </c>
      <c r="H131" s="7" t="n">
        <v>22.12</v>
      </c>
      <c r="I131" s="8" t="n">
        <f>ROUND(G131 * ROUND(1 + (H131/100),4),2)</f>
        <v>15.57</v>
      </c>
      <c r="J131" s="8" t="n">
        <f>ROUND(ROUND(F131,2)*ROUND(I131,2),2)</f>
        <v>318.41</v>
      </c>
    </row>
    <row r="132" customHeight="0" bestFit="1" ht="20">
      <c r="A132" s="5" t="inlineStr">
        <is>
          <r>
            <t xml:space="preserve">9.7.3</t>
          </r>
        </is>
      </c>
      <c r="B132" s="6" t="inlineStr">
        <is>
          <r>
            <t xml:space="preserve">89987</t>
          </r>
        </is>
      </c>
      <c r="C132" s="6" t="inlineStr">
        <is>
          <r>
            <t xml:space="preserve">SINAPI</t>
          </r>
        </is>
      </c>
      <c r="D132" s="5" t="inlineStr">
        <is>
          <r>
            <t xml:space="preserve">REGISTRO DE GAVETA BRUTO, LATÃO, ROSCÁVEL, 3/4", COM ACABAMENTO E CANOPLA CROMADOS - FORNECIMENTO E INSTALAÇÃO. AF_08/2021</t>
          </r>
        </is>
      </c>
      <c r="E132" s="6" t="inlineStr">
        <is>
          <r>
            <t xml:space="preserve">UN</t>
          </r>
        </is>
      </c>
      <c r="F132" s="7" t="n">
        <v>1.0</v>
      </c>
      <c r="G132" s="8" t="n">
        <v>111.01</v>
      </c>
      <c r="H132" s="7" t="n">
        <v>22.12</v>
      </c>
      <c r="I132" s="8" t="n">
        <f>ROUND(G132 * ROUND(1 + (H132/100),4),2)</f>
        <v>135.57</v>
      </c>
      <c r="J132" s="8" t="n">
        <f>ROUND(ROUND(F132,2)*ROUND(I132,2),2)</f>
        <v>135.57</v>
      </c>
    </row>
    <row r="133" customHeight="0" bestFit="1" ht="28">
      <c r="A133" s="5" t="inlineStr">
        <is>
          <r>
            <t xml:space="preserve">9.7.4</t>
          </r>
        </is>
      </c>
      <c r="B133" s="6" t="inlineStr">
        <is>
          <r>
            <t xml:space="preserve">89429</t>
          </r>
        </is>
      </c>
      <c r="C133" s="6" t="inlineStr">
        <is>
          <r>
            <t xml:space="preserve">SINAPI</t>
          </r>
        </is>
      </c>
      <c r="D133" s="5" t="inlineStr">
        <is>
          <r>
            <t xml:space="preserve">ADAPTADOR CURTO COM BOLSA E ROSCA PARA REGISTRO, PVC, SOLDÁVEL, DN 25MM X 3/4, INSTALADO EM RAMAL DE DISTRIBUIÇÃO DE ÁGUA - FORNECIMENTO E INSTALAÇÃO. AF_06/2022</t>
          </r>
        </is>
      </c>
      <c r="E133" s="6" t="inlineStr">
        <is>
          <r>
            <t xml:space="preserve">UN</t>
          </r>
        </is>
      </c>
      <c r="F133" s="7" t="n">
        <v>2.0</v>
      </c>
      <c r="G133" s="8" t="n">
        <v>6.31</v>
      </c>
      <c r="H133" s="7" t="n">
        <v>22.12</v>
      </c>
      <c r="I133" s="8" t="n">
        <f>ROUND(G133 * ROUND(1 + (H133/100),4),2)</f>
        <v>7.71</v>
      </c>
      <c r="J133" s="8" t="n">
        <f>ROUND(ROUND(F133,2)*ROUND(I133,2),2)</f>
        <v>15.42</v>
      </c>
    </row>
    <row r="134" customHeight="0" bestFit="1" ht="20">
      <c r="A134" s="5" t="inlineStr">
        <is>
          <r>
            <t xml:space="preserve">9.7.5</t>
          </r>
        </is>
      </c>
      <c r="B134" s="6" t="inlineStr">
        <is>
          <r>
            <t xml:space="preserve">89408</t>
          </r>
        </is>
      </c>
      <c r="C134" s="6" t="inlineStr">
        <is>
          <r>
            <t xml:space="preserve">SINAPI</t>
          </r>
        </is>
      </c>
      <c r="D134" s="5" t="inlineStr">
        <is>
          <r>
            <t xml:space="preserve">JOELHO 90 GRAUS, PVC, SOLDÁVEL, DN 25MM, INSTALADO EM RAMAL DE DISTRIBUIÇÃO DE ÁGUA - FORNECIMENTO E INSTALAÇÃO. AF_06/2022</t>
          </r>
        </is>
      </c>
      <c r="E134" s="6" t="inlineStr">
        <is>
          <r>
            <t xml:space="preserve">UN</t>
          </r>
        </is>
      </c>
      <c r="F134" s="7" t="n">
        <v>5.0</v>
      </c>
      <c r="G134" s="8" t="n">
        <v>9.08</v>
      </c>
      <c r="H134" s="7" t="n">
        <v>22.12</v>
      </c>
      <c r="I134" s="8" t="n">
        <f>ROUND(G134 * ROUND(1 + (H134/100),4),2)</f>
        <v>11.09</v>
      </c>
      <c r="J134" s="8" t="n">
        <f>ROUND(ROUND(F134,2)*ROUND(I134,2),2)</f>
        <v>55.45</v>
      </c>
    </row>
    <row r="135" customHeight="0" bestFit="1" ht="28">
      <c r="A135" s="5" t="inlineStr">
        <is>
          <r>
            <t xml:space="preserve">9.7.6</t>
          </r>
        </is>
      </c>
      <c r="B135" s="6" t="inlineStr">
        <is>
          <r>
            <t xml:space="preserve">90373</t>
          </r>
        </is>
      </c>
      <c r="C135" s="6" t="inlineStr">
        <is>
          <r>
            <t xml:space="preserve">SINAPI</t>
          </r>
        </is>
      </c>
      <c r="D135" s="5" t="inlineStr">
        <is>
          <r>
            <t xml:space="preserve">JOELHO 90 GRAUS COM BUCHA DE LATÃO, PVC, SOLDÁVEL, DN 25MM, X 1/2 INSTALADO EM RAMAL OU SUB-RAMAL DE ÁGUA - FORNECIMENTO E INSTALAÇÃO. AF_06/2022</t>
          </r>
        </is>
      </c>
      <c r="E135" s="6" t="inlineStr">
        <is>
          <r>
            <t xml:space="preserve">UN</t>
          </r>
        </is>
      </c>
      <c r="F135" s="7" t="n">
        <v>3.0</v>
      </c>
      <c r="G135" s="8" t="n">
        <v>13.13</v>
      </c>
      <c r="H135" s="7" t="n">
        <v>22.12</v>
      </c>
      <c r="I135" s="8" t="n">
        <f>ROUND(G135 * ROUND(1 + (H135/100),4),2)</f>
        <v>16.03</v>
      </c>
      <c r="J135" s="8" t="n">
        <f>ROUND(ROUND(F135,2)*ROUND(I135,2),2)</f>
        <v>48.09</v>
      </c>
    </row>
    <row r="136" customHeight="1" ht="20">
      <c r="A136" s="3" t="inlineStr">
        <is>
          <r>
            <t xml:space="preserve">9.8</t>
          </r>
        </is>
      </c>
      <c r="B136" s="3" t="inlineStr">
        <is>
          <r>
            <t xml:space="preserve">ESGOTO</t>
          </r>
        </is>
      </c>
      <c r="C136" s="3" t="inlineStr"/>
      <c r="D136" s="3" t="inlineStr"/>
      <c r="E136" s="3" t="inlineStr"/>
      <c r="F136" s="3" t="inlineStr"/>
      <c r="G136" s="3" t="inlineStr">
        <f>ROUND(F137*G137,2)+ROUND(F138*G138,2)+ROUND(F139*G139,2)+ROUND(F140*G140,2)+ROUND(F141*G141,2)+ROUND(F142*G142,2)+ROUND(F143*G143,2)+ROUND(F144*G144,2)+ROUND(F145*G145,2)+ROUND(F146*G146,2)+ROUND(F147*G147,2)+ROUND(F148*G148,2)+ROUND(F149*G149,2)+ROUND(F150*G150,2)+ROUND(F151*G151,2)+ROUND(F152*G152,2)</f>
      </c>
      <c r="H136" s="3" t="inlineStr"/>
      <c r="I136" s="3" t="inlineStr"/>
      <c r="J136" s="4" t="n">
        <f>ROUND(SUM(J137:J152),2)</f>
        <v>6101.47</v>
      </c>
    </row>
    <row r="137" customHeight="0" bestFit="1" ht="28">
      <c r="A137" s="5" t="inlineStr">
        <is>
          <r>
            <t xml:space="preserve">9.8.1</t>
          </r>
        </is>
      </c>
      <c r="B137" s="6" t="inlineStr">
        <is>
          <r>
            <t xml:space="preserve">89712</t>
          </r>
        </is>
      </c>
      <c r="C137" s="6" t="inlineStr">
        <is>
          <r>
            <t xml:space="preserve">SINAPI</t>
          </r>
        </is>
      </c>
      <c r="D137" s="5" t="inlineStr">
        <is>
          <r>
            <t xml:space="preserve">TUBO PVC, SERIE NORMAL, ESGOTO PREDIAL, DN 50 MM, FORNECIDO E INSTALADO EM RAMAL DE DESCARGA OU RAMAL DE ESGOTO SANITÁRIO. AF_08/2022</t>
          </r>
        </is>
      </c>
      <c r="E137" s="6" t="inlineStr">
        <is>
          <r>
            <t xml:space="preserve">M</t>
          </r>
        </is>
      </c>
      <c r="F137" s="7" t="n">
        <v>14.82</v>
      </c>
      <c r="G137" s="8" t="n">
        <v>26.53</v>
      </c>
      <c r="H137" s="7" t="n">
        <v>22.12</v>
      </c>
      <c r="I137" s="8" t="n">
        <f>ROUND(G137 * ROUND(1 + (H137/100),4),2)</f>
        <v>32.4</v>
      </c>
      <c r="J137" s="8" t="n">
        <f>ROUND(ROUND(F137,2)*ROUND(I137,2),2)</f>
        <v>480.17</v>
      </c>
    </row>
    <row r="138" customHeight="0" bestFit="1" ht="28">
      <c r="A138" s="5" t="inlineStr">
        <is>
          <r>
            <t xml:space="preserve">9.8.2</t>
          </r>
        </is>
      </c>
      <c r="B138" s="6" t="inlineStr">
        <is>
          <r>
            <t xml:space="preserve">89714</t>
          </r>
        </is>
      </c>
      <c r="C138" s="6" t="inlineStr">
        <is>
          <r>
            <t xml:space="preserve">SINAPI</t>
          </r>
        </is>
      </c>
      <c r="D138" s="5" t="inlineStr">
        <is>
          <r>
            <t xml:space="preserve">TUBO PVC, SERIE NORMAL, ESGOTO PREDIAL, DN 100 MM, FORNECIDO E INSTALADO EM RAMAL DE DESCARGA OU RAMAL DE ESGOTO SANITÁRIO. AF_08/2022</t>
          </r>
        </is>
      </c>
      <c r="E138" s="6" t="inlineStr">
        <is>
          <r>
            <t xml:space="preserve">M</t>
          </r>
        </is>
      </c>
      <c r="F138" s="7" t="n">
        <v>28.04</v>
      </c>
      <c r="G138" s="8" t="n">
        <v>36.97</v>
      </c>
      <c r="H138" s="7" t="n">
        <v>22.12</v>
      </c>
      <c r="I138" s="8" t="n">
        <f>ROUND(G138 * ROUND(1 + (H138/100),4),2)</f>
        <v>45.15</v>
      </c>
      <c r="J138" s="8" t="n">
        <f>ROUND(ROUND(F138,2)*ROUND(I138,2),2)</f>
        <v>1266.01</v>
      </c>
    </row>
    <row r="139" customHeight="0" bestFit="1" ht="28">
      <c r="A139" s="5" t="inlineStr">
        <is>
          <r>
            <t xml:space="preserve">9.8.3</t>
          </r>
        </is>
      </c>
      <c r="B139" s="6" t="inlineStr">
        <is>
          <r>
            <t xml:space="preserve">89778</t>
          </r>
        </is>
      </c>
      <c r="C139" s="6" t="inlineStr">
        <is>
          <r>
            <t xml:space="preserve">SINAPI</t>
          </r>
        </is>
      </c>
      <c r="D139" s="5" t="inlineStr">
        <is>
          <r>
            <t xml:space="preserve">LUVA SIMPLES, PVC, SERIE NORMAL, ESGOTO PREDIAL, DN 100 MM, JUNTA ELÁSTICA, FORNECIDO E INSTALADO EM RAMAL DE DESCARGA OU RAMAL DE ESGOTO SANITÁRIO. AF_08/2022</t>
          </r>
        </is>
      </c>
      <c r="E139" s="6" t="inlineStr">
        <is>
          <r>
            <t xml:space="preserve">UN</t>
          </r>
        </is>
      </c>
      <c r="F139" s="7" t="n">
        <v>9.0</v>
      </c>
      <c r="G139" s="8" t="n">
        <v>16.94</v>
      </c>
      <c r="H139" s="7" t="n">
        <v>22.12</v>
      </c>
      <c r="I139" s="8" t="n">
        <f>ROUND(G139 * ROUND(1 + (H139/100),4),2)</f>
        <v>20.69</v>
      </c>
      <c r="J139" s="8" t="n">
        <f>ROUND(ROUND(F139,2)*ROUND(I139,2),2)</f>
        <v>186.21</v>
      </c>
    </row>
    <row r="140" customHeight="0" bestFit="1" ht="28">
      <c r="A140" s="5" t="inlineStr">
        <is>
          <r>
            <t xml:space="preserve">9.8.4</t>
          </r>
        </is>
      </c>
      <c r="B140" s="6" t="inlineStr">
        <is>
          <r>
            <t xml:space="preserve">89753</t>
          </r>
        </is>
      </c>
      <c r="C140" s="6" t="inlineStr">
        <is>
          <r>
            <t xml:space="preserve">SINAPI</t>
          </r>
        </is>
      </c>
      <c r="D140" s="5" t="inlineStr">
        <is>
          <r>
            <t xml:space="preserve">LUVA SIMPLES, PVC, SERIE NORMAL, ESGOTO PREDIAL, DN 50 MM, JUNTA ELÁSTICA, FORNECIDO E INSTALADO EM RAMAL DE DESCARGA OU RAMAL DE ESGOTO SANITÁRIO. AF_08/2022</t>
          </r>
        </is>
      </c>
      <c r="E140" s="6" t="inlineStr">
        <is>
          <r>
            <t xml:space="preserve">UN</t>
          </r>
        </is>
      </c>
      <c r="F140" s="7" t="n">
        <v>15.0</v>
      </c>
      <c r="G140" s="8" t="n">
        <v>9.03</v>
      </c>
      <c r="H140" s="7" t="n">
        <v>22.12</v>
      </c>
      <c r="I140" s="8" t="n">
        <f>ROUND(G140 * ROUND(1 + (H140/100),4),2)</f>
        <v>11.03</v>
      </c>
      <c r="J140" s="8" t="n">
        <f>ROUND(ROUND(F140,2)*ROUND(I140,2),2)</f>
        <v>165.45</v>
      </c>
    </row>
    <row r="141" customHeight="0" bestFit="1" ht="28">
      <c r="A141" s="5" t="inlineStr">
        <is>
          <r>
            <t xml:space="preserve">9.8.5</t>
          </r>
        </is>
      </c>
      <c r="B141" s="6" t="inlineStr">
        <is>
          <r>
            <t xml:space="preserve">89744</t>
          </r>
        </is>
      </c>
      <c r="C141" s="6" t="inlineStr">
        <is>
          <r>
            <t xml:space="preserve">SINAPI</t>
          </r>
        </is>
      </c>
      <c r="D141" s="5" t="inlineStr">
        <is>
          <r>
            <t xml:space="preserve">JOELHO 90 GRAUS, PVC, SERIE NORMAL, ESGOTO PREDIAL, DN 100 MM, JUNTA ELÁSTICA, FORNECIDO E INSTALADO EM RAMAL DE DESCARGA OU RAMAL DE ESGOTO SANITÁRIO. AF_08/2022</t>
          </r>
        </is>
      </c>
      <c r="E141" s="6" t="inlineStr">
        <is>
          <r>
            <t xml:space="preserve">UN</t>
          </r>
        </is>
      </c>
      <c r="F141" s="7" t="n">
        <v>2.0</v>
      </c>
      <c r="G141" s="8" t="n">
        <v>28.87</v>
      </c>
      <c r="H141" s="7" t="n">
        <v>22.12</v>
      </c>
      <c r="I141" s="8" t="n">
        <f>ROUND(G141 * ROUND(1 + (H141/100),4),2)</f>
        <v>35.26</v>
      </c>
      <c r="J141" s="8" t="n">
        <f>ROUND(ROUND(F141,2)*ROUND(I141,2),2)</f>
        <v>70.52</v>
      </c>
    </row>
    <row r="142" customHeight="0" bestFit="1" ht="28">
      <c r="A142" s="5" t="inlineStr">
        <is>
          <r>
            <t xml:space="preserve">9.8.6</t>
          </r>
        </is>
      </c>
      <c r="B142" s="6" t="inlineStr">
        <is>
          <r>
            <t xml:space="preserve">89731</t>
          </r>
        </is>
      </c>
      <c r="C142" s="6" t="inlineStr">
        <is>
          <r>
            <t xml:space="preserve">SINAPI</t>
          </r>
        </is>
      </c>
      <c r="D142" s="5" t="inlineStr">
        <is>
          <r>
            <t xml:space="preserve">JOELHO 90 GRAUS, PVC, SERIE NORMAL, ESGOTO PREDIAL, DN 50 MM, JUNTA ELÁSTICA, FORNECIDO E INSTALADO EM RAMAL DE DESCARGA OU RAMAL DE ESGOTO SANITÁRIO. AF_08/2022</t>
          </r>
        </is>
      </c>
      <c r="E142" s="6" t="inlineStr">
        <is>
          <r>
            <t xml:space="preserve">UN</t>
          </r>
        </is>
      </c>
      <c r="F142" s="7" t="n">
        <v>11.0</v>
      </c>
      <c r="G142" s="8" t="n">
        <v>16.08</v>
      </c>
      <c r="H142" s="7" t="n">
        <v>22.12</v>
      </c>
      <c r="I142" s="8" t="n">
        <f>ROUND(G142 * ROUND(1 + (H142/100),4),2)</f>
        <v>19.64</v>
      </c>
      <c r="J142" s="8" t="n">
        <f>ROUND(ROUND(F142,2)*ROUND(I142,2),2)</f>
        <v>216.04</v>
      </c>
    </row>
    <row r="143" customHeight="0" bestFit="1" ht="28">
      <c r="A143" s="5" t="inlineStr">
        <is>
          <r>
            <t xml:space="preserve">9.8.7</t>
          </r>
        </is>
      </c>
      <c r="B143" s="6" t="inlineStr">
        <is>
          <r>
            <t xml:space="preserve">89746</t>
          </r>
        </is>
      </c>
      <c r="C143" s="6" t="inlineStr">
        <is>
          <r>
            <t xml:space="preserve">SINAPI</t>
          </r>
        </is>
      </c>
      <c r="D143" s="5" t="inlineStr">
        <is>
          <r>
            <t xml:space="preserve">JOELHO 45 GRAUS, PVC, SERIE NORMAL, ESGOTO PREDIAL, DN 100 MM, JUNTA ELÁSTICA, FORNECIDO E INSTALADO EM RAMAL DE DESCARGA OU RAMAL DE ESGOTO SANITÁRIO. AF_08/2022</t>
          </r>
        </is>
      </c>
      <c r="E143" s="6" t="inlineStr">
        <is>
          <r>
            <t xml:space="preserve">UN</t>
          </r>
        </is>
      </c>
      <c r="F143" s="7" t="n">
        <v>3.0</v>
      </c>
      <c r="G143" s="8" t="n">
        <v>29.57</v>
      </c>
      <c r="H143" s="7" t="n">
        <v>22.12</v>
      </c>
      <c r="I143" s="8" t="n">
        <f>ROUND(G143 * ROUND(1 + (H143/100),4),2)</f>
        <v>36.11</v>
      </c>
      <c r="J143" s="8" t="n">
        <f>ROUND(ROUND(F143,2)*ROUND(I143,2),2)</f>
        <v>108.33</v>
      </c>
    </row>
    <row r="144" customHeight="0" bestFit="1" ht="28">
      <c r="A144" s="5" t="inlineStr">
        <is>
          <r>
            <t xml:space="preserve">9.8.8</t>
          </r>
        </is>
      </c>
      <c r="B144" s="6" t="inlineStr">
        <is>
          <r>
            <t xml:space="preserve">89732</t>
          </r>
        </is>
      </c>
      <c r="C144" s="6" t="inlineStr">
        <is>
          <r>
            <t xml:space="preserve">SINAPI</t>
          </r>
        </is>
      </c>
      <c r="D144" s="5" t="inlineStr">
        <is>
          <r>
            <t xml:space="preserve">JOELHO 45 GRAUS, PVC, SERIE NORMAL, ESGOTO PREDIAL, DN 50 MM, JUNTA ELÁSTICA, FORNECIDO E INSTALADO EM RAMAL DE DESCARGA OU RAMAL DE ESGOTO SANITÁRIO. AF_08/2022</t>
          </r>
        </is>
      </c>
      <c r="E144" s="6" t="inlineStr">
        <is>
          <r>
            <t xml:space="preserve">UN</t>
          </r>
        </is>
      </c>
      <c r="F144" s="7" t="n">
        <v>4.0</v>
      </c>
      <c r="G144" s="8" t="n">
        <v>16.69</v>
      </c>
      <c r="H144" s="7" t="n">
        <v>22.12</v>
      </c>
      <c r="I144" s="8" t="n">
        <f>ROUND(G144 * ROUND(1 + (H144/100),4),2)</f>
        <v>20.38</v>
      </c>
      <c r="J144" s="8" t="n">
        <f>ROUND(ROUND(F144,2)*ROUND(I144,2),2)</f>
        <v>81.52</v>
      </c>
    </row>
    <row r="145" customHeight="0" bestFit="1" ht="20">
      <c r="A145" s="5" t="inlineStr">
        <is>
          <r>
            <t xml:space="preserve">9.8.9</t>
          </r>
        </is>
      </c>
      <c r="B145" s="6" t="inlineStr">
        <is>
          <r>
            <t xml:space="preserve">COMP-20337385 - PMSLM</t>
          </r>
        </is>
      </c>
      <c r="C145" s="6" t="inlineStr">
        <is>
          <r>
            <t xml:space="preserve">Composições Próprias</t>
          </r>
        </is>
      </c>
      <c r="D145" s="5" t="inlineStr">
        <is>
          <r>
            <t xml:space="preserve">CAIXA DE INSPEÇÃO 0.60 X 0.60 X 0.60M (ORSE S04883)</t>
          </r>
        </is>
      </c>
      <c r="E145" s="6" t="inlineStr">
        <is>
          <r>
            <t xml:space="preserve">UN</t>
          </r>
        </is>
      </c>
      <c r="F145" s="7" t="n">
        <v>3.0</v>
      </c>
      <c r="G145" s="8" t="n">
        <v>810.0</v>
      </c>
      <c r="H145" s="7" t="n">
        <v>22.12</v>
      </c>
      <c r="I145" s="8" t="n">
        <f>ROUND(G145 * ROUND(1 + (H145/100),4),2)</f>
        <v>989.17</v>
      </c>
      <c r="J145" s="8" t="n">
        <f>ROUND(ROUND(F145,2)*ROUND(I145,2),2)</f>
        <v>2967.51</v>
      </c>
    </row>
    <row r="146" customHeight="0" bestFit="1" ht="20">
      <c r="A146" s="5" t="inlineStr">
        <is>
          <r>
            <t xml:space="preserve">9.8.10</t>
          </r>
        </is>
      </c>
      <c r="B146" s="6" t="inlineStr">
        <is>
          <r>
            <t xml:space="preserve">98102</t>
          </r>
        </is>
      </c>
      <c r="C146" s="6" t="inlineStr">
        <is>
          <r>
            <t xml:space="preserve">SINAPI</t>
          </r>
        </is>
      </c>
      <c r="D146" s="5" t="inlineStr">
        <is>
          <r>
            <t xml:space="preserve">CAIXA DE GORDURA SIMPLES, CIRCULAR, EM CONCRETO PRÉ-MOLDADO, DIÂMETRO INTERNO = 0,4 M, ALTURA INTERNA = 0,4 M. AF_12/2020</t>
          </r>
        </is>
      </c>
      <c r="E146" s="6" t="inlineStr">
        <is>
          <r>
            <t xml:space="preserve">UN</t>
          </r>
        </is>
      </c>
      <c r="F146" s="7" t="n">
        <v>1.0</v>
      </c>
      <c r="G146" s="8" t="n">
        <v>146.17</v>
      </c>
      <c r="H146" s="7" t="n">
        <v>22.12</v>
      </c>
      <c r="I146" s="8" t="n">
        <f>ROUND(G146 * ROUND(1 + (H146/100),4),2)</f>
        <v>178.5</v>
      </c>
      <c r="J146" s="8" t="n">
        <f>ROUND(ROUND(F146,2)*ROUND(I146,2),2)</f>
        <v>178.5</v>
      </c>
    </row>
    <row r="147" customHeight="0" bestFit="1" ht="28">
      <c r="A147" s="5" t="inlineStr">
        <is>
          <r>
            <t xml:space="preserve">9.8.11</t>
          </r>
        </is>
      </c>
      <c r="B147" s="6" t="inlineStr">
        <is>
          <r>
            <t xml:space="preserve">104341</t>
          </r>
        </is>
      </c>
      <c r="C147" s="6" t="inlineStr">
        <is>
          <r>
            <t xml:space="preserve">SINAPI</t>
          </r>
        </is>
      </c>
      <c r="D147" s="5" t="inlineStr">
        <is>
          <r>
            <t xml:space="preserve">BUCHA DE REDUÇÃO LONGA, PVC, SÉRIE NORMAL, ESGOTO PREDIAL, DN 50 X 40 MM, JUNTA SOLDÁVEL E ELÁSTICA, FORNECIDO E INSTALADO EM RAMAL DE DESCARGA OU RAMAL DE ESGOTO SANITÁRIO. AF_08/2022</t>
          </r>
        </is>
      </c>
      <c r="E147" s="6" t="inlineStr">
        <is>
          <r>
            <t xml:space="preserve">UN</t>
          </r>
        </is>
      </c>
      <c r="F147" s="7" t="n">
        <v>4.0</v>
      </c>
      <c r="G147" s="8" t="n">
        <v>11.25</v>
      </c>
      <c r="H147" s="7" t="n">
        <v>22.12</v>
      </c>
      <c r="I147" s="8" t="n">
        <f>ROUND(G147 * ROUND(1 + (H147/100),4),2)</f>
        <v>13.74</v>
      </c>
      <c r="J147" s="8" t="n">
        <f>ROUND(ROUND(F147,2)*ROUND(I147,2),2)</f>
        <v>54.96</v>
      </c>
    </row>
    <row r="148" customHeight="0" bestFit="1" ht="28">
      <c r="A148" s="5" t="inlineStr">
        <is>
          <r>
            <t xml:space="preserve">9.8.12</t>
          </r>
        </is>
      </c>
      <c r="B148" s="6" t="inlineStr">
        <is>
          <r>
            <t xml:space="preserve">89784</t>
          </r>
        </is>
      </c>
      <c r="C148" s="6" t="inlineStr">
        <is>
          <r>
            <t xml:space="preserve">SINAPI</t>
          </r>
        </is>
      </c>
      <c r="D148" s="5" t="inlineStr">
        <is>
          <r>
            <t xml:space="preserve">TE, PVC, SERIE NORMAL, ESGOTO PREDIAL, DN 50 X 50 MM, JUNTA ELÁSTICA, FORNECIDO E INSTALADO EM RAMAL DE DESCARGA OU RAMAL DE ESGOTO SANITÁRIO. AF_08/2022</t>
          </r>
        </is>
      </c>
      <c r="E148" s="6" t="inlineStr">
        <is>
          <r>
            <t xml:space="preserve">UN</t>
          </r>
        </is>
      </c>
      <c r="F148" s="7" t="n">
        <v>2.0</v>
      </c>
      <c r="G148" s="8" t="n">
        <v>25.34</v>
      </c>
      <c r="H148" s="7" t="n">
        <v>22.12</v>
      </c>
      <c r="I148" s="8" t="n">
        <f>ROUND(G148 * ROUND(1 + (H148/100),4),2)</f>
        <v>30.95</v>
      </c>
      <c r="J148" s="8" t="n">
        <f>ROUND(ROUND(F148,2)*ROUND(I148,2),2)</f>
        <v>61.9</v>
      </c>
    </row>
    <row r="149" customHeight="0" bestFit="1" ht="28">
      <c r="A149" s="5" t="inlineStr">
        <is>
          <r>
            <t xml:space="preserve">9.8.13</t>
          </r>
        </is>
      </c>
      <c r="B149" s="6" t="inlineStr">
        <is>
          <r>
            <t xml:space="preserve">COMP-76782695 - PMSLM</t>
          </r>
        </is>
      </c>
      <c r="C149" s="6" t="inlineStr">
        <is>
          <r>
            <t xml:space="preserve">Composições Próprias</t>
          </r>
        </is>
      </c>
      <c r="D149" s="5" t="inlineStr">
        <is>
          <r>
            <t xml:space="preserve">JUNÇÃO SIMPLES 100 X 50MM, PVC, ESGOTO SÉRIE NORMAL, JUNTA ELÁSTICA FORNECIDO E INSTALADO EM RAMAL DE REDE DE ESGOTO SANITÁRIO [REF.: SINAPI 89797]</t>
          </r>
        </is>
      </c>
      <c r="E149" s="6" t="inlineStr">
        <is>
          <r>
            <t xml:space="preserve">UN</t>
          </r>
        </is>
      </c>
      <c r="F149" s="7" t="n">
        <v>1.0</v>
      </c>
      <c r="G149" s="8" t="n">
        <v>49.37</v>
      </c>
      <c r="H149" s="7" t="n">
        <v>22.12</v>
      </c>
      <c r="I149" s="8" t="n">
        <f>ROUND(G149 * ROUND(1 + (H149/100),4),2)</f>
        <v>60.29</v>
      </c>
      <c r="J149" s="8" t="n">
        <f>ROUND(ROUND(F149,2)*ROUND(I149,2),2)</f>
        <v>60.29</v>
      </c>
    </row>
    <row r="150" customHeight="0" bestFit="1" ht="28">
      <c r="A150" s="5" t="inlineStr">
        <is>
          <r>
            <t xml:space="preserve">9.8.14</t>
          </r>
        </is>
      </c>
      <c r="B150" s="6" t="inlineStr">
        <is>
          <r>
            <t xml:space="preserve">104345</t>
          </r>
        </is>
      </c>
      <c r="C150" s="6" t="inlineStr">
        <is>
          <r>
            <t xml:space="preserve">SINAPI</t>
          </r>
        </is>
      </c>
      <c r="D150" s="5" t="inlineStr">
        <is>
          <r>
            <t xml:space="preserve">JUNÇÃO DE REDUÇÃO INVERTIDA, PVC, SÉRIE NORMAL, ESGOTO PREDIAL, DN 100 X 50 MM, JUNTA ELÁSTICA, FORNECIDO E INSTALADO EM RAMAL DE DESCARGA OU RAMAL DE ESGOTO SANITÁRIO. AF_08/2022</t>
          </r>
        </is>
      </c>
      <c r="E150" s="6" t="inlineStr">
        <is>
          <r>
            <t xml:space="preserve">UN</t>
          </r>
        </is>
      </c>
      <c r="F150" s="7" t="n">
        <v>1.0</v>
      </c>
      <c r="G150" s="8" t="n">
        <v>43.06</v>
      </c>
      <c r="H150" s="7" t="n">
        <v>22.12</v>
      </c>
      <c r="I150" s="8" t="n">
        <f>ROUND(G150 * ROUND(1 + (H150/100),4),2)</f>
        <v>52.58</v>
      </c>
      <c r="J150" s="8" t="n">
        <f>ROUND(ROUND(F150,2)*ROUND(I150,2),2)</f>
        <v>52.58</v>
      </c>
    </row>
    <row r="151" customHeight="0" bestFit="1" ht="28">
      <c r="A151" s="5" t="inlineStr">
        <is>
          <r>
            <t xml:space="preserve">9.8.15</t>
          </r>
        </is>
      </c>
      <c r="B151" s="6" t="inlineStr">
        <is>
          <r>
            <t xml:space="preserve">104327</t>
          </r>
        </is>
      </c>
      <c r="C151" s="6" t="inlineStr">
        <is>
          <r>
            <t xml:space="preserve">SINAPI</t>
          </r>
        </is>
      </c>
      <c r="D151" s="5" t="inlineStr">
        <is>
          <r>
            <t xml:space="preserve">RALO SIFONADO REDONDO, PVC, DN 100 X 40 MM, JUNTA SOLDÁVEL, FORNECIDO E INSTALADO EM RAMAL DE DESCARGA OU EM RAMAL DE ESGOTO SANITÁRIO. AF_08/2022</t>
          </r>
        </is>
      </c>
      <c r="E151" s="6" t="inlineStr">
        <is>
          <r>
            <t xml:space="preserve">UN</t>
          </r>
        </is>
      </c>
      <c r="F151" s="7" t="n">
        <v>2.0</v>
      </c>
      <c r="G151" s="8" t="n">
        <v>20.69</v>
      </c>
      <c r="H151" s="7" t="n">
        <v>22.12</v>
      </c>
      <c r="I151" s="8" t="n">
        <f>ROUND(G151 * ROUND(1 + (H151/100),4),2)</f>
        <v>25.27</v>
      </c>
      <c r="J151" s="8" t="n">
        <f>ROUND(ROUND(F151,2)*ROUND(I151,2),2)</f>
        <v>50.54</v>
      </c>
    </row>
    <row r="152" customHeight="0" bestFit="1" ht="28">
      <c r="A152" s="5" t="inlineStr">
        <is>
          <r>
            <t xml:space="preserve">9.8.16</t>
          </r>
        </is>
      </c>
      <c r="B152" s="6" t="inlineStr">
        <is>
          <r>
            <t xml:space="preserve">104344</t>
          </r>
        </is>
      </c>
      <c r="C152" s="6" t="inlineStr">
        <is>
          <r>
            <t xml:space="preserve">SINAPI</t>
          </r>
        </is>
      </c>
      <c r="D152" s="5" t="inlineStr">
        <is>
          <r>
            <t xml:space="preserve">TE, PVC, SÉRIE NORMAL, ESGOTO PREDIAL, DN 100 X 50 MM, JUNTA ELÁSTICA, FORNECIDO E INSTALADO EM RAMAL DE DESCARGA OU RAMAL DE ESGOTO SANITÁRIO. AF_08/2022</t>
          </r>
        </is>
      </c>
      <c r="E152" s="6" t="inlineStr">
        <is>
          <r>
            <t xml:space="preserve">UN</t>
          </r>
        </is>
      </c>
      <c r="F152" s="7" t="n">
        <v>2.0</v>
      </c>
      <c r="G152" s="8" t="n">
        <v>41.33</v>
      </c>
      <c r="H152" s="7" t="n">
        <v>22.12</v>
      </c>
      <c r="I152" s="8" t="n">
        <f>ROUND(G152 * ROUND(1 + (H152/100),4),2)</f>
        <v>50.47</v>
      </c>
      <c r="J152" s="8" t="n">
        <f>ROUND(ROUND(F152,2)*ROUND(I152,2),2)</f>
        <v>100.94</v>
      </c>
    </row>
    <row r="153" customHeight="1" ht="20">
      <c r="A153" s="3" t="inlineStr">
        <is>
          <r>
            <t xml:space="preserve">9.9</t>
          </r>
        </is>
      </c>
      <c r="B153" s="3" t="inlineStr">
        <is>
          <r>
            <t xml:space="preserve">APARELHOS E LOUÇAS</t>
          </r>
        </is>
      </c>
      <c r="C153" s="3" t="inlineStr"/>
      <c r="D153" s="3" t="inlineStr"/>
      <c r="E153" s="3" t="inlineStr"/>
      <c r="F153" s="3" t="inlineStr"/>
      <c r="G153" s="3" t="inlineStr">
        <f>ROUND(F154*G154,2)+ROUND(F155*G155,2)+ROUND(F156*G156,2)+ROUND(F157*G157,2)+ROUND(F158*G158,2)+ROUND(F159*G159,2)+ROUND(F160*G160,2)+ROUND(F161*G161,2)</f>
      </c>
      <c r="H153" s="3" t="inlineStr"/>
      <c r="I153" s="3" t="inlineStr"/>
      <c r="J153" s="4" t="n">
        <f>ROUND(SUM(J154:J161),2)</f>
        <v>3793.98</v>
      </c>
    </row>
    <row r="154" customHeight="0" bestFit="1" ht="28">
      <c r="A154" s="5" t="inlineStr">
        <is>
          <r>
            <t xml:space="preserve">9.9.1</t>
          </r>
        </is>
      </c>
      <c r="B154" s="6" t="inlineStr">
        <is>
          <r>
            <t xml:space="preserve">86931</t>
          </r>
        </is>
      </c>
      <c r="C154" s="6" t="inlineStr">
        <is>
          <r>
            <t xml:space="preserve">SINAPI</t>
          </r>
        </is>
      </c>
      <c r="D154" s="5" t="inlineStr">
        <is>
          <r>
            <t xml:space="preserve">VASO SANITÁRIO SIFONADO COM CAIXA ACOPLADA LOUÇA BRANCA, INCLUSO ENGATE FLEXÍVEL EM PLÁSTICO BRANCO, 1/2 X 40CM - FORNECIMENTO E INSTALAÇÃO. AF_01/2020</t>
          </r>
        </is>
      </c>
      <c r="E154" s="6" t="inlineStr">
        <is>
          <r>
            <t xml:space="preserve">UN</t>
          </r>
        </is>
      </c>
      <c r="F154" s="7" t="n">
        <v>2.0</v>
      </c>
      <c r="G154" s="8" t="n">
        <v>522.0</v>
      </c>
      <c r="H154" s="7" t="n">
        <v>22.12</v>
      </c>
      <c r="I154" s="8" t="n">
        <f>ROUND(G154 * ROUND(1 + (H154/100),4),2)</f>
        <v>637.47</v>
      </c>
      <c r="J154" s="8" t="n">
        <f>ROUND(ROUND(F154,2)*ROUND(I154,2),2)</f>
        <v>1274.94</v>
      </c>
    </row>
    <row r="155" customHeight="0" bestFit="1" ht="20">
      <c r="A155" s="5" t="inlineStr">
        <is>
          <r>
            <t xml:space="preserve">9.9.2</t>
          </r>
        </is>
      </c>
      <c r="B155" s="6" t="inlineStr">
        <is>
          <r>
            <t xml:space="preserve">100849</t>
          </r>
        </is>
      </c>
      <c r="C155" s="6" t="inlineStr">
        <is>
          <r>
            <t xml:space="preserve">SINAPI</t>
          </r>
        </is>
      </c>
      <c r="D155" s="5" t="inlineStr">
        <is>
          <r>
            <t xml:space="preserve">ASSENTO SANITÁRIO CONVENCIONAL - FORNECIMENTO E INSTALACAO. AF_01/2020</t>
          </r>
        </is>
      </c>
      <c r="E155" s="6" t="inlineStr">
        <is>
          <r>
            <t xml:space="preserve">UN</t>
          </r>
        </is>
      </c>
      <c r="F155" s="7" t="n">
        <v>2.0</v>
      </c>
      <c r="G155" s="8" t="n">
        <v>34.62</v>
      </c>
      <c r="H155" s="7" t="n">
        <v>22.12</v>
      </c>
      <c r="I155" s="8" t="n">
        <f>ROUND(G155 * ROUND(1 + (H155/100),4),2)</f>
        <v>42.28</v>
      </c>
      <c r="J155" s="8" t="n">
        <f>ROUND(ROUND(F155,2)*ROUND(I155,2),2)</f>
        <v>84.56</v>
      </c>
    </row>
    <row r="156" customHeight="0" bestFit="1" ht="20">
      <c r="A156" s="5" t="inlineStr">
        <is>
          <r>
            <t xml:space="preserve">9.9.3</t>
          </r>
        </is>
      </c>
      <c r="B156" s="6" t="inlineStr">
        <is>
          <r>
            <t xml:space="preserve">86895</t>
          </r>
        </is>
      </c>
      <c r="C156" s="6" t="inlineStr">
        <is>
          <r>
            <t xml:space="preserve">SINAPI</t>
          </r>
        </is>
      </c>
      <c r="D156" s="5" t="inlineStr">
        <is>
          <r>
            <t xml:space="preserve">BANCADA DE GRANITO CINZA POLIDO, DE 0,50 X 0,60 M, PARA LAVATÓRIO - FORNECIMENTO E INSTALAÇÃO. AF_01/2020</t>
          </r>
        </is>
      </c>
      <c r="E156" s="6" t="inlineStr">
        <is>
          <r>
            <t xml:space="preserve">UN</t>
          </r>
        </is>
      </c>
      <c r="F156" s="7" t="n">
        <v>1.0</v>
      </c>
      <c r="G156" s="8" t="n">
        <v>436.71</v>
      </c>
      <c r="H156" s="7" t="n">
        <v>22.12</v>
      </c>
      <c r="I156" s="8" t="n">
        <f>ROUND(G156 * ROUND(1 + (H156/100),4),2)</f>
        <v>533.31</v>
      </c>
      <c r="J156" s="8" t="n">
        <f>ROUND(ROUND(F156,2)*ROUND(I156,2),2)</f>
        <v>533.31</v>
      </c>
    </row>
    <row r="157" customHeight="0" bestFit="1" ht="20">
      <c r="A157" s="5" t="inlineStr">
        <is>
          <r>
            <t xml:space="preserve">9.9.4</t>
          </r>
        </is>
      </c>
      <c r="B157" s="6" t="inlineStr">
        <is>
          <r>
            <t xml:space="preserve">95547</t>
          </r>
        </is>
      </c>
      <c r="C157" s="6" t="inlineStr">
        <is>
          <r>
            <t xml:space="preserve">SINAPI</t>
          </r>
        </is>
      </c>
      <c r="D157" s="5" t="inlineStr">
        <is>
          <r>
            <t xml:space="preserve">SABONETEIRA PLASTICA TIPO DISPENSER PARA SABONETE LIQUIDO COM RESERVATORIO 800 A 1500 ML, INCLUSO FIXAÇÃO. AF_01/2020</t>
          </r>
        </is>
      </c>
      <c r="E157" s="6" t="inlineStr">
        <is>
          <r>
            <t xml:space="preserve">UN</t>
          </r>
        </is>
      </c>
      <c r="F157" s="7" t="n">
        <v>1.0</v>
      </c>
      <c r="G157" s="8" t="n">
        <v>96.5</v>
      </c>
      <c r="H157" s="7" t="n">
        <v>22.12</v>
      </c>
      <c r="I157" s="8" t="n">
        <f>ROUND(G157 * ROUND(1 + (H157/100),4),2)</f>
        <v>117.85</v>
      </c>
      <c r="J157" s="8" t="n">
        <f>ROUND(ROUND(F157,2)*ROUND(I157,2),2)</f>
        <v>117.85</v>
      </c>
    </row>
    <row r="158" customHeight="0" bestFit="1" ht="20">
      <c r="A158" s="5" t="inlineStr">
        <is>
          <r>
            <t xml:space="preserve">9.9.5</t>
          </r>
        </is>
      </c>
      <c r="B158" s="6" t="inlineStr">
        <is>
          <r>
            <t xml:space="preserve">100866</t>
          </r>
        </is>
      </c>
      <c r="C158" s="6" t="inlineStr">
        <is>
          <r>
            <t xml:space="preserve">SINAPI</t>
          </r>
        </is>
      </c>
      <c r="D158" s="5" t="inlineStr">
        <is>
          <r>
            <t xml:space="preserve">BARRA DE APOIO RETA, EM ACO INOX POLIDO, COMPRIMENTO 60CM, FIXADA NA PAREDE - FORNECIMENTO E INSTALAÇÃO. AF_01/2020</t>
          </r>
        </is>
      </c>
      <c r="E158" s="6" t="inlineStr">
        <is>
          <r>
            <t xml:space="preserve">UN</t>
          </r>
        </is>
      </c>
      <c r="F158" s="7" t="n">
        <v>2.0</v>
      </c>
      <c r="G158" s="8" t="n">
        <v>339.46</v>
      </c>
      <c r="H158" s="7" t="n">
        <v>22.12</v>
      </c>
      <c r="I158" s="8" t="n">
        <f>ROUND(G158 * ROUND(1 + (H158/100),4),2)</f>
        <v>414.55</v>
      </c>
      <c r="J158" s="8" t="n">
        <f>ROUND(ROUND(F158,2)*ROUND(I158,2),2)</f>
        <v>829.1</v>
      </c>
    </row>
    <row r="159" customHeight="0" bestFit="1" ht="20">
      <c r="A159" s="5" t="inlineStr">
        <is>
          <r>
            <t xml:space="preserve">9.9.6</t>
          </r>
        </is>
      </c>
      <c r="B159" s="6" t="inlineStr">
        <is>
          <r>
            <t xml:space="preserve">CP-1070214-PMSLM</t>
          </r>
        </is>
      </c>
      <c r="C159" s="6" t="inlineStr">
        <is>
          <r>
            <t xml:space="preserve">Composições Próprias</t>
          </r>
        </is>
      </c>
      <c r="D159" s="5" t="inlineStr">
        <is>
          <r>
            <t xml:space="preserve">PAPELEIRA PLÁSTICA TIPO DISPENSER PARA PAPEL HIGIÊNICO (FONTE: CAERN - RN - 1070214)</t>
          </r>
        </is>
      </c>
      <c r="E159" s="6" t="inlineStr">
        <is>
          <r>
            <t xml:space="preserve">UN</t>
          </r>
        </is>
      </c>
      <c r="F159" s="7" t="n">
        <v>2.0</v>
      </c>
      <c r="G159" s="8" t="n">
        <v>92.76</v>
      </c>
      <c r="H159" s="7" t="n">
        <v>22.12</v>
      </c>
      <c r="I159" s="8" t="n">
        <f>ROUND(G159 * ROUND(1 + (H159/100),4),2)</f>
        <v>113.28</v>
      </c>
      <c r="J159" s="8" t="n">
        <f>ROUND(ROUND(F159,2)*ROUND(I159,2),2)</f>
        <v>226.56</v>
      </c>
    </row>
    <row r="160" customHeight="0" bestFit="1" ht="20">
      <c r="A160" s="5" t="inlineStr">
        <is>
          <r>
            <t xml:space="preserve">9.9.7</t>
          </r>
        </is>
      </c>
      <c r="B160" s="6" t="inlineStr">
        <is>
          <r>
            <t xml:space="preserve">86915</t>
          </r>
        </is>
      </c>
      <c r="C160" s="6" t="inlineStr">
        <is>
          <r>
            <t xml:space="preserve">SINAPI</t>
          </r>
        </is>
      </c>
      <c r="D160" s="5" t="inlineStr">
        <is>
          <r>
            <t xml:space="preserve">TORNEIRA CROMADA DE MESA, 1/2" OU 3/4", PARA LAVATÓRIO, PADRÃO MÉDIO - FORNECIMENTO E INSTALAÇÃO. AF_01/2020</t>
          </r>
        </is>
      </c>
      <c r="E160" s="6" t="inlineStr">
        <is>
          <r>
            <t xml:space="preserve">UN</t>
          </r>
        </is>
      </c>
      <c r="F160" s="7" t="n">
        <v>1.0</v>
      </c>
      <c r="G160" s="8" t="n">
        <v>156.04</v>
      </c>
      <c r="H160" s="7" t="n">
        <v>22.12</v>
      </c>
      <c r="I160" s="8" t="n">
        <f>ROUND(G160 * ROUND(1 + (H160/100),4),2)</f>
        <v>190.56</v>
      </c>
      <c r="J160" s="8" t="n">
        <f>ROUND(ROUND(F160,2)*ROUND(I160,2),2)</f>
        <v>190.56</v>
      </c>
    </row>
    <row r="161" customHeight="0" bestFit="1" ht="20">
      <c r="A161" s="5" t="inlineStr">
        <is>
          <r>
            <t xml:space="preserve">9.9.8</t>
          </r>
        </is>
      </c>
      <c r="B161" s="6" t="inlineStr">
        <is>
          <r>
            <t xml:space="preserve">CP-S03709-PMSLM</t>
          </r>
        </is>
      </c>
      <c r="C161" s="6" t="inlineStr">
        <is>
          <r>
            <t xml:space="preserve">Composições Próprias</t>
          </r>
        </is>
      </c>
      <c r="D161" s="5" t="inlineStr">
        <is>
          <r>
            <t xml:space="preserve">Papeleira em aço inox, DECA 2020 C40 ou similar (un)</t>
          </r>
        </is>
      </c>
      <c r="E161" s="6" t="inlineStr">
        <is>
          <r>
            <t xml:space="preserve">UND</t>
          </r>
        </is>
      </c>
      <c r="F161" s="7" t="n">
        <v>2.0</v>
      </c>
      <c r="G161" s="8" t="n">
        <v>219.91</v>
      </c>
      <c r="H161" s="7" t="n">
        <v>22.12</v>
      </c>
      <c r="I161" s="8" t="n">
        <f>ROUND(G161 * ROUND(1 + (H161/100),4),2)</f>
        <v>268.55</v>
      </c>
      <c r="J161" s="8" t="n">
        <f>ROUND(ROUND(F161,2)*ROUND(I161,2),2)</f>
        <v>537.1</v>
      </c>
    </row>
    <row r="162" customHeight="1" ht="20">
      <c r="A162" s="3" t="inlineStr">
        <is>
          <r>
            <t xml:space="preserve">10</t>
          </r>
        </is>
      </c>
      <c r="B162" s="3" t="inlineStr">
        <is>
          <r>
            <t xml:space="preserve">INSTALAÇÕES ELÉTRICAS</t>
          </r>
        </is>
      </c>
      <c r="C162" s="3" t="inlineStr"/>
      <c r="D162" s="3" t="inlineStr"/>
      <c r="E162" s="3" t="inlineStr"/>
      <c r="F162" s="3" t="inlineStr"/>
      <c r="G162" s="3" t="inlineStr">
        <f>ROUND(F163*G163,2)+ROUND(F170*G170,2)+ROUND(F175*G175,2)+ROUND(F177*G177,2)+ROUND(F181*G181,2)+ROUND(F185*G185,2)+ROUND(F188*G188,2)+ROUND(F190*G190,2)</f>
      </c>
      <c r="H162" s="3" t="inlineStr"/>
      <c r="I162" s="3" t="inlineStr"/>
      <c r="J162" s="4" t="n">
        <f>ROUND(J163+J170+J175+J177+J181+J185+J188+J190,2)</f>
        <v>36710.95</v>
      </c>
    </row>
    <row r="163" customHeight="1" ht="20">
      <c r="A163" s="3" t="inlineStr">
        <is>
          <r>
            <t xml:space="preserve">10.1</t>
          </r>
        </is>
      </c>
      <c r="B163" s="3" t="inlineStr">
        <is>
          <r>
            <t xml:space="preserve">ACESSÓRIOS PARA ELETRODUTOS</t>
          </r>
        </is>
      </c>
      <c r="C163" s="3" t="inlineStr"/>
      <c r="D163" s="3" t="inlineStr"/>
      <c r="E163" s="3" t="inlineStr"/>
      <c r="F163" s="3" t="inlineStr"/>
      <c r="G163" s="3" t="inlineStr">
        <f>ROUND(F164*G164,2)+ROUND(F165*G165,2)+ROUND(F166*G166,2)+ROUND(F167*G167,2)+ROUND(F168*G168,2)+ROUND(F169*G169,2)</f>
      </c>
      <c r="H163" s="3" t="inlineStr"/>
      <c r="I163" s="3" t="inlineStr"/>
      <c r="J163" s="4" t="n">
        <f>ROUND(SUM(J164:J169),2)</f>
        <v>5836.14</v>
      </c>
    </row>
    <row r="164" customHeight="0" bestFit="1" ht="20">
      <c r="A164" s="5" t="inlineStr">
        <is>
          <r>
            <t xml:space="preserve">10.1.1</t>
          </r>
        </is>
      </c>
      <c r="B164" s="6" t="inlineStr">
        <is>
          <r>
            <t xml:space="preserve">91940</t>
          </r>
        </is>
      </c>
      <c r="C164" s="6" t="inlineStr">
        <is>
          <r>
            <t xml:space="preserve">SINAPI</t>
          </r>
        </is>
      </c>
      <c r="D164" s="5" t="inlineStr">
        <is>
          <r>
            <t xml:space="preserve">CAIXA RETANGULAR 4" X 2" MÉDIA (1,30 M DO PISO), PVC, INSTALADA EM PAREDE - FORNECIMENTO E INSTALAÇÃO. AF_03/2023</t>
          </r>
        </is>
      </c>
      <c r="E164" s="6" t="inlineStr">
        <is>
          <r>
            <t xml:space="preserve">UN</t>
          </r>
        </is>
      </c>
      <c r="F164" s="7" t="n">
        <v>11.0</v>
      </c>
      <c r="G164" s="8" t="n">
        <v>20.18</v>
      </c>
      <c r="H164" s="7" t="n">
        <v>22.12</v>
      </c>
      <c r="I164" s="8" t="n">
        <f>ROUND(G164 * ROUND(1 + (H164/100),4),2)</f>
        <v>24.64</v>
      </c>
      <c r="J164" s="8" t="n">
        <f>ROUND(ROUND(F164,2)*ROUND(I164,2),2)</f>
        <v>271.04</v>
      </c>
    </row>
    <row r="165" customHeight="0" bestFit="1" ht="20">
      <c r="A165" s="5" t="inlineStr">
        <is>
          <r>
            <t xml:space="preserve">10.1.2</t>
          </r>
        </is>
      </c>
      <c r="B165" s="6" t="inlineStr">
        <is>
          <r>
            <t xml:space="preserve">91936</t>
          </r>
        </is>
      </c>
      <c r="C165" s="6" t="inlineStr">
        <is>
          <r>
            <t xml:space="preserve">SINAPI</t>
          </r>
        </is>
      </c>
      <c r="D165" s="5" t="inlineStr">
        <is>
          <r>
            <t xml:space="preserve">CAIXA OCTOGONAL 4" X 4", PVC, INSTALADA EM LAJE - FORNECIMENTO E INSTALAÇÃO. AF_03/2023</t>
          </r>
        </is>
      </c>
      <c r="E165" s="6" t="inlineStr">
        <is>
          <r>
            <t xml:space="preserve">UN</t>
          </r>
        </is>
      </c>
      <c r="F165" s="7" t="n">
        <v>34.0</v>
      </c>
      <c r="G165" s="8" t="n">
        <v>20.84</v>
      </c>
      <c r="H165" s="7" t="n">
        <v>22.12</v>
      </c>
      <c r="I165" s="8" t="n">
        <f>ROUND(G165 * ROUND(1 + (H165/100),4),2)</f>
        <v>25.45</v>
      </c>
      <c r="J165" s="8" t="n">
        <f>ROUND(ROUND(F165,2)*ROUND(I165,2),2)</f>
        <v>865.3</v>
      </c>
    </row>
    <row r="166" customHeight="0" bestFit="1" ht="20">
      <c r="A166" s="5" t="inlineStr">
        <is>
          <r>
            <t xml:space="preserve">10.1.3</t>
          </r>
        </is>
      </c>
      <c r="B166" s="6" t="inlineStr">
        <is>
          <r>
            <t xml:space="preserve">91885</t>
          </r>
        </is>
      </c>
      <c r="C166" s="6" t="inlineStr">
        <is>
          <r>
            <t xml:space="preserve">SINAPI</t>
          </r>
        </is>
      </c>
      <c r="D166" s="5" t="inlineStr">
        <is>
          <r>
            <t xml:space="preserve">LUVA PARA ELETRODUTO, PVC, ROSCÁVEL, DN 32 MM (1"), PARA CIRCUITOS TERMINAIS, INSTALADA EM PAREDE - FORNECIMENTO E INSTALAÇÃO. AF_03/2023</t>
          </r>
        </is>
      </c>
      <c r="E166" s="6" t="inlineStr">
        <is>
          <r>
            <t xml:space="preserve">UN</t>
          </r>
        </is>
      </c>
      <c r="F166" s="7" t="n">
        <v>3.0</v>
      </c>
      <c r="G166" s="8" t="n">
        <v>14.51</v>
      </c>
      <c r="H166" s="7" t="n">
        <v>22.12</v>
      </c>
      <c r="I166" s="8" t="n">
        <f>ROUND(G166 * ROUND(1 + (H166/100),4),2)</f>
        <v>17.72</v>
      </c>
      <c r="J166" s="8" t="n">
        <f>ROUND(ROUND(F166,2)*ROUND(I166,2),2)</f>
        <v>53.16</v>
      </c>
    </row>
    <row r="167" customHeight="0" bestFit="1" ht="20">
      <c r="A167" s="5" t="inlineStr">
        <is>
          <r>
            <t xml:space="preserve">10.1.4</t>
          </r>
        </is>
      </c>
      <c r="B167" s="6" t="inlineStr">
        <is>
          <r>
            <t xml:space="preserve">91884</t>
          </r>
        </is>
      </c>
      <c r="C167" s="6" t="inlineStr">
        <is>
          <r>
            <t xml:space="preserve">SINAPI</t>
          </r>
        </is>
      </c>
      <c r="D167" s="5" t="inlineStr">
        <is>
          <r>
            <t xml:space="preserve">LUVA PARA ELETRODUTO, PVC, ROSCÁVEL, DN 25 MM (3/4"), PARA CIRCUITOS TERMINAIS, INSTALADA EM PAREDE - FORNECIMENTO E INSTALAÇÃO. AF_03/2023</t>
          </r>
        </is>
      </c>
      <c r="E167" s="6" t="inlineStr">
        <is>
          <r>
            <t xml:space="preserve">UN</t>
          </r>
        </is>
      </c>
      <c r="F167" s="7" t="n">
        <v>239.0</v>
      </c>
      <c r="G167" s="8" t="n">
        <v>12.62</v>
      </c>
      <c r="H167" s="7" t="n">
        <v>22.12</v>
      </c>
      <c r="I167" s="8" t="n">
        <f>ROUND(G167 * ROUND(1 + (H167/100),4),2)</f>
        <v>15.41</v>
      </c>
      <c r="J167" s="8" t="n">
        <f>ROUND(ROUND(F167,2)*ROUND(I167,2),2)</f>
        <v>3682.99</v>
      </c>
    </row>
    <row r="168" customHeight="0" bestFit="1" ht="20">
      <c r="A168" s="5" t="inlineStr">
        <is>
          <r>
            <t xml:space="preserve">10.1.5</t>
          </r>
        </is>
      </c>
      <c r="B168" s="6" t="inlineStr">
        <is>
          <r>
            <t xml:space="preserve">95806</t>
          </r>
        </is>
      </c>
      <c r="C168" s="6" t="inlineStr">
        <is>
          <r>
            <t xml:space="preserve">SINAPI</t>
          </r>
        </is>
      </c>
      <c r="D168" s="5" t="inlineStr">
        <is>
          <r>
            <t xml:space="preserve">CONDULETE DE PVC, TIPO B, PARA ELETRODUTO DE PVC SOLDÁVEL DN 32 MM (1''), APARENTE - FORNECIMENTO E INSTALAÇÃO. AF_10/2022</t>
          </r>
        </is>
      </c>
      <c r="E168" s="6" t="inlineStr">
        <is>
          <r>
            <t xml:space="preserve">UN</t>
          </r>
        </is>
      </c>
      <c r="F168" s="7" t="n">
        <v>19.0</v>
      </c>
      <c r="G168" s="8" t="n">
        <v>30.34</v>
      </c>
      <c r="H168" s="7" t="n">
        <v>22.12</v>
      </c>
      <c r="I168" s="8" t="n">
        <f>ROUND(G168 * ROUND(1 + (H168/100),4),2)</f>
        <v>37.05</v>
      </c>
      <c r="J168" s="8" t="n">
        <f>ROUND(ROUND(F168,2)*ROUND(I168,2),2)</f>
        <v>703.95</v>
      </c>
    </row>
    <row r="169" customHeight="0" bestFit="1" ht="20">
      <c r="A169" s="5" t="inlineStr">
        <is>
          <r>
            <t xml:space="preserve">10.1.6</t>
          </r>
        </is>
      </c>
      <c r="B169" s="6" t="inlineStr">
        <is>
          <r>
            <t xml:space="preserve">104402</t>
          </r>
        </is>
      </c>
      <c r="C169" s="6" t="inlineStr">
        <is>
          <r>
            <t xml:space="preserve">SINAPI</t>
          </r>
        </is>
      </c>
      <c r="D169" s="5" t="inlineStr">
        <is>
          <r>
            <t xml:space="preserve">CONDULETE DE PVC, TIPO C, PARA ELETRODUTO DE PVC SOLDÁVEL DN 25 MM (3/4''), APARENTE - FORNECIMENTO E INSTALAÇÃO. AF_10/2022</t>
          </r>
        </is>
      </c>
      <c r="E169" s="6" t="inlineStr">
        <is>
          <r>
            <t xml:space="preserve">UN</t>
          </r>
        </is>
      </c>
      <c r="F169" s="7" t="n">
        <v>7.0</v>
      </c>
      <c r="G169" s="8" t="n">
        <v>30.38</v>
      </c>
      <c r="H169" s="7" t="n">
        <v>22.12</v>
      </c>
      <c r="I169" s="8" t="n">
        <f>ROUND(G169 * ROUND(1 + (H169/100),4),2)</f>
        <v>37.1</v>
      </c>
      <c r="J169" s="8" t="n">
        <f>ROUND(ROUND(F169,2)*ROUND(I169,2),2)</f>
        <v>259.7</v>
      </c>
    </row>
    <row r="170" customHeight="1" ht="20">
      <c r="A170" s="3" t="inlineStr">
        <is>
          <r>
            <t xml:space="preserve">10.2</t>
          </r>
        </is>
      </c>
      <c r="B170" s="3" t="inlineStr">
        <is>
          <r>
            <t xml:space="preserve">CABOS</t>
          </r>
        </is>
      </c>
      <c r="C170" s="3" t="inlineStr"/>
      <c r="D170" s="3" t="inlineStr"/>
      <c r="E170" s="3" t="inlineStr"/>
      <c r="F170" s="3" t="inlineStr"/>
      <c r="G170" s="3" t="inlineStr">
        <f>ROUND(F171*G171,2)+ROUND(F172*G172,2)+ROUND(F173*G173,2)+ROUND(F174*G174,2)</f>
      </c>
      <c r="H170" s="3" t="inlineStr"/>
      <c r="I170" s="3" t="inlineStr"/>
      <c r="J170" s="4" t="n">
        <f>ROUND(SUM(J171:J174),2)</f>
        <v>5779.7</v>
      </c>
    </row>
    <row r="171" customHeight="0" bestFit="1" ht="20">
      <c r="A171" s="5" t="inlineStr">
        <is>
          <r>
            <t xml:space="preserve">10.2.1</t>
          </r>
        </is>
      </c>
      <c r="B171" s="6" t="inlineStr">
        <is>
          <r>
            <t xml:space="preserve">91924</t>
          </r>
        </is>
      </c>
      <c r="C171" s="6" t="inlineStr">
        <is>
          <r>
            <t xml:space="preserve">SINAPI</t>
          </r>
        </is>
      </c>
      <c r="D171" s="5" t="inlineStr">
        <is>
          <r>
            <t xml:space="preserve">CABO DE COBRE FLEXÍVEL ISOLADO, 1,5 MM², ANTI-CHAMA 450/750 V, PARA CIRCUITOS TERMINAIS - FORNECIMENTO E INSTALAÇÃO. AF_03/2023</t>
          </r>
        </is>
      </c>
      <c r="E171" s="6" t="inlineStr">
        <is>
          <r>
            <t xml:space="preserve">M</t>
          </r>
        </is>
      </c>
      <c r="F171" s="7" t="n">
        <v>324.19</v>
      </c>
      <c r="G171" s="8" t="n">
        <v>3.22</v>
      </c>
      <c r="H171" s="7" t="n">
        <v>22.12</v>
      </c>
      <c r="I171" s="8" t="n">
        <f>ROUND(G171 * ROUND(1 + (H171/100),4),2)</f>
        <v>3.93</v>
      </c>
      <c r="J171" s="8" t="n">
        <f>ROUND(ROUND(F171,2)*ROUND(I171,2),2)</f>
        <v>1274.07</v>
      </c>
    </row>
    <row r="172" customHeight="0" bestFit="1" ht="20">
      <c r="A172" s="5" t="inlineStr">
        <is>
          <r>
            <t xml:space="preserve">10.2.2</t>
          </r>
        </is>
      </c>
      <c r="B172" s="6" t="inlineStr">
        <is>
          <r>
            <t xml:space="preserve">91926</t>
          </r>
        </is>
      </c>
      <c r="C172" s="6" t="inlineStr">
        <is>
          <r>
            <t xml:space="preserve">SINAPI</t>
          </r>
        </is>
      </c>
      <c r="D172" s="5" t="inlineStr">
        <is>
          <r>
            <t xml:space="preserve">CABO DE COBRE FLEXÍVEL ISOLADO, 2,5 MM², ANTI-CHAMA 450/750 V, PARA CIRCUITOS TERMINAIS - FORNECIMENTO E INSTALAÇÃO. AF_03/2023</t>
          </r>
        </is>
      </c>
      <c r="E172" s="6" t="inlineStr">
        <is>
          <r>
            <t xml:space="preserve">M</t>
          </r>
        </is>
      </c>
      <c r="F172" s="7" t="n">
        <v>424.17</v>
      </c>
      <c r="G172" s="8" t="n">
        <v>4.67</v>
      </c>
      <c r="H172" s="7" t="n">
        <v>22.12</v>
      </c>
      <c r="I172" s="8" t="n">
        <f>ROUND(G172 * ROUND(1 + (H172/100),4),2)</f>
        <v>5.7</v>
      </c>
      <c r="J172" s="8" t="n">
        <f>ROUND(ROUND(F172,2)*ROUND(I172,2),2)</f>
        <v>2417.77</v>
      </c>
    </row>
    <row r="173" customHeight="0" bestFit="1" ht="20">
      <c r="A173" s="5" t="inlineStr">
        <is>
          <r>
            <t xml:space="preserve">10.2.3</t>
          </r>
        </is>
      </c>
      <c r="B173" s="6" t="inlineStr">
        <is>
          <r>
            <t xml:space="preserve">91928</t>
          </r>
        </is>
      </c>
      <c r="C173" s="6" t="inlineStr">
        <is>
          <r>
            <t xml:space="preserve">SINAPI</t>
          </r>
        </is>
      </c>
      <c r="D173" s="5" t="inlineStr">
        <is>
          <r>
            <t xml:space="preserve">CABO DE COBRE FLEXÍVEL ISOLADO, 4 MM², ANTI-CHAMA 450/750 V, PARA CIRCUITOS TERMINAIS - FORNECIMENTO E INSTALAÇÃO. AF_03/2023</t>
          </r>
        </is>
      </c>
      <c r="E173" s="6" t="inlineStr">
        <is>
          <r>
            <t xml:space="preserve">M</t>
          </r>
        </is>
      </c>
      <c r="F173" s="7" t="n">
        <v>157.6</v>
      </c>
      <c r="G173" s="8" t="n">
        <v>7.19</v>
      </c>
      <c r="H173" s="7" t="n">
        <v>22.12</v>
      </c>
      <c r="I173" s="8" t="n">
        <f>ROUND(G173 * ROUND(1 + (H173/100),4),2)</f>
        <v>8.78</v>
      </c>
      <c r="J173" s="8" t="n">
        <f>ROUND(ROUND(F173,2)*ROUND(I173,2),2)</f>
        <v>1383.73</v>
      </c>
    </row>
    <row r="174" customHeight="0" bestFit="1" ht="20">
      <c r="A174" s="5" t="inlineStr">
        <is>
          <r>
            <t xml:space="preserve">10.2.4</t>
          </r>
        </is>
      </c>
      <c r="B174" s="6" t="inlineStr">
        <is>
          <r>
            <t xml:space="preserve">91930</t>
          </r>
        </is>
      </c>
      <c r="C174" s="6" t="inlineStr">
        <is>
          <r>
            <t xml:space="preserve">SINAPI</t>
          </r>
        </is>
      </c>
      <c r="D174" s="5" t="inlineStr">
        <is>
          <r>
            <t xml:space="preserve">CABO DE COBRE FLEXÍVEL ISOLADO, 6 MM², ANTI-CHAMA 450/750 V, PARA CIRCUITOS TERMINAIS - FORNECIMENTO E INSTALAÇÃO. AF_03/2023</t>
          </r>
        </is>
      </c>
      <c r="E174" s="6" t="inlineStr">
        <is>
          <r>
            <t xml:space="preserve">M</t>
          </r>
        </is>
      </c>
      <c r="F174" s="7" t="n">
        <v>57.48</v>
      </c>
      <c r="G174" s="8" t="n">
        <v>10.03</v>
      </c>
      <c r="H174" s="7" t="n">
        <v>22.12</v>
      </c>
      <c r="I174" s="8" t="n">
        <f>ROUND(G174 * ROUND(1 + (H174/100),4),2)</f>
        <v>12.25</v>
      </c>
      <c r="J174" s="8" t="n">
        <f>ROUND(ROUND(F174,2)*ROUND(I174,2),2)</f>
        <v>704.13</v>
      </c>
    </row>
    <row r="175" customHeight="1" ht="20">
      <c r="A175" s="3" t="inlineStr">
        <is>
          <r>
            <t xml:space="preserve">10.3</t>
          </r>
        </is>
      </c>
      <c r="B175" s="3" t="inlineStr">
        <is>
          <r>
            <t xml:space="preserve">DISPOSITIVOS ELÉTRICOS-EMBUTIDO</t>
          </r>
        </is>
      </c>
      <c r="C175" s="3" t="inlineStr"/>
      <c r="D175" s="3" t="inlineStr"/>
      <c r="E175" s="3" t="inlineStr"/>
      <c r="F175" s="3" t="inlineStr"/>
      <c r="G175" s="3" t="inlineStr">
        <f>ROUND(F176*G176,2)</f>
      </c>
      <c r="H175" s="3" t="inlineStr"/>
      <c r="I175" s="3" t="inlineStr"/>
      <c r="J175" s="4" t="n">
        <f>ROUND(SUM(J176:J176),2)</f>
        <v>4559.94</v>
      </c>
    </row>
    <row r="176" customHeight="0" bestFit="1" ht="28">
      <c r="A176" s="5" t="inlineStr">
        <is>
          <r>
            <t xml:space="preserve">10.3.1</t>
          </r>
        </is>
      </c>
      <c r="B176" s="6" t="inlineStr">
        <is>
          <r>
            <t xml:space="preserve">CP-S03299-40233328</t>
          </r>
        </is>
      </c>
      <c r="C176" s="6" t="inlineStr">
        <is>
          <r>
            <t xml:space="preserve">Composições Próprias</t>
          </r>
        </is>
      </c>
      <c r="D176" s="5" t="inlineStr">
        <is>
          <r>
            <t xml:space="preserve">PONTO DE TOMADA 2P+T DE SOBREPOR, 10 A, DE USO GERAL, ABNT, C/CANALETA PLASTICA 20X10MM,"SISTEMA X", INCLUSIVE ATERRAMENTO (FONTE: ORSE - SE - 2024/12 - S03299)</t>
          </r>
        </is>
      </c>
      <c r="E176" s="6" t="inlineStr">
        <is>
          <r>
            <t xml:space="preserve">PT</t>
          </r>
        </is>
      </c>
      <c r="F176" s="7" t="n">
        <v>11.0</v>
      </c>
      <c r="G176" s="8" t="n">
        <v>339.45</v>
      </c>
      <c r="H176" s="7" t="n">
        <v>22.12</v>
      </c>
      <c r="I176" s="8" t="n">
        <f>ROUND(G176 * ROUND(1 + (H176/100),4),2)</f>
        <v>414.54</v>
      </c>
      <c r="J176" s="8" t="n">
        <f>ROUND(ROUND(F176,2)*ROUND(I176,2),2)</f>
        <v>4559.94</v>
      </c>
    </row>
    <row r="177" customHeight="1" ht="20">
      <c r="A177" s="3" t="inlineStr">
        <is>
          <r>
            <t xml:space="preserve">10.4</t>
          </r>
        </is>
      </c>
      <c r="B177" s="3" t="inlineStr">
        <is>
          <r>
            <t xml:space="preserve">DISPOSITIVO ELÉTRICO-SOBREPOR</t>
          </r>
        </is>
      </c>
      <c r="C177" s="3" t="inlineStr"/>
      <c r="D177" s="3" t="inlineStr"/>
      <c r="E177" s="3" t="inlineStr"/>
      <c r="F177" s="3" t="inlineStr"/>
      <c r="G177" s="3" t="inlineStr">
        <f>ROUND(F178*G178,2)+ROUND(F179*G179,2)+ROUND(F180*G180,2)</f>
      </c>
      <c r="H177" s="3" t="inlineStr"/>
      <c r="I177" s="3" t="inlineStr"/>
      <c r="J177" s="4" t="n">
        <f>ROUND(SUM(J178:J180),2)</f>
        <v>5601.22</v>
      </c>
    </row>
    <row r="178" customHeight="0" bestFit="1" ht="28">
      <c r="A178" s="5" t="inlineStr">
        <is>
          <r>
            <t xml:space="preserve">10.4.1</t>
          </r>
        </is>
      </c>
      <c r="B178" s="6" t="inlineStr">
        <is>
          <r>
            <t xml:space="preserve">CP-S03299-40233328</t>
          </r>
        </is>
      </c>
      <c r="C178" s="6" t="inlineStr">
        <is>
          <r>
            <t xml:space="preserve">Composições Próprias</t>
          </r>
        </is>
      </c>
      <c r="D178" s="5" t="inlineStr">
        <is>
          <r>
            <t xml:space="preserve">PONTO DE TOMADA 2P+T DE SOBREPOR, 10 A, DE USO GERAL, ABNT, C/CANALETA PLASTICA 20X10MM,"SISTEMA X", INCLUSIVE ATERRAMENTO (FONTE: ORSE - SE - 2024/12 - S03299)</t>
          </r>
        </is>
      </c>
      <c r="E178" s="6" t="inlineStr">
        <is>
          <r>
            <t xml:space="preserve">PT</t>
          </r>
        </is>
      </c>
      <c r="F178" s="7" t="n">
        <v>8.0</v>
      </c>
      <c r="G178" s="8" t="n">
        <v>339.45</v>
      </c>
      <c r="H178" s="7" t="n">
        <v>22.12</v>
      </c>
      <c r="I178" s="8" t="n">
        <f>ROUND(G178 * ROUND(1 + (H178/100),4),2)</f>
        <v>414.54</v>
      </c>
      <c r="J178" s="8" t="n">
        <f>ROUND(ROUND(F178,2)*ROUND(I178,2),2)</f>
        <v>3316.32</v>
      </c>
    </row>
    <row r="179" customHeight="0" bestFit="1" ht="20">
      <c r="A179" s="5" t="inlineStr">
        <is>
          <r>
            <t xml:space="preserve">10.4.2</t>
          </r>
        </is>
      </c>
      <c r="B179" s="6" t="inlineStr">
        <is>
          <r>
            <t xml:space="preserve">91953</t>
          </r>
        </is>
      </c>
      <c r="C179" s="6" t="inlineStr">
        <is>
          <r>
            <t xml:space="preserve">SINAPI</t>
          </r>
        </is>
      </c>
      <c r="D179" s="5" t="inlineStr">
        <is>
          <r>
            <t xml:space="preserve">INTERRUPTOR SIMPLES (1 MÓDULO), 10A/250V, INCLUINDO SUPORTE E PLACA - FORNECIMENTO E INSTALAÇÃO. AF_03/2023</t>
          </r>
        </is>
      </c>
      <c r="E179" s="6" t="inlineStr">
        <is>
          <r>
            <t xml:space="preserve">UN</t>
          </r>
        </is>
      </c>
      <c r="F179" s="7" t="n">
        <v>11.0</v>
      </c>
      <c r="G179" s="8" t="n">
        <v>30.14</v>
      </c>
      <c r="H179" s="7" t="n">
        <v>22.12</v>
      </c>
      <c r="I179" s="8" t="n">
        <f>ROUND(G179 * ROUND(1 + (H179/100),4),2)</f>
        <v>36.81</v>
      </c>
      <c r="J179" s="8" t="n">
        <f>ROUND(ROUND(F179,2)*ROUND(I179,2),2)</f>
        <v>404.91</v>
      </c>
    </row>
    <row r="180" customHeight="0" bestFit="1" ht="28">
      <c r="A180" s="5" t="inlineStr">
        <is>
          <r>
            <t xml:space="preserve">10.4.3</t>
          </r>
        </is>
      </c>
      <c r="B180" s="6" t="inlineStr">
        <is>
          <r>
            <t xml:space="preserve">CP-93143-PMSLM</t>
          </r>
        </is>
      </c>
      <c r="C180" s="6" t="inlineStr">
        <is>
          <r>
            <t xml:space="preserve">Composições Próprias</t>
          </r>
        </is>
      </c>
      <c r="D180" s="5" t="inlineStr">
        <is>
          <r>
            <t xml:space="preserve">PONTO DE TOMADA RESIDENCIAL INCLUINDO TOMADA 20A/250V, CAIXA ELÉTRICA, ELETRODUTO, CABO, RASGO, QUEBRA E CHUMBAMENTO. AF_01/2016 (FONTE: SINAPI - PE - 2022/10 - 93143)</t>
          </r>
        </is>
      </c>
      <c r="E180" s="6" t="inlineStr">
        <is>
          <r>
            <t xml:space="preserve">UN</t>
          </r>
        </is>
      </c>
      <c r="F180" s="7" t="n">
        <v>7.0</v>
      </c>
      <c r="G180" s="8" t="n">
        <v>219.92</v>
      </c>
      <c r="H180" s="7" t="n">
        <v>22.12</v>
      </c>
      <c r="I180" s="8" t="n">
        <f>ROUND(G180 * ROUND(1 + (H180/100),4),2)</f>
        <v>268.57</v>
      </c>
      <c r="J180" s="8" t="n">
        <f>ROUND(ROUND(F180,2)*ROUND(I180,2),2)</f>
        <v>1879.99</v>
      </c>
    </row>
    <row r="181" customHeight="1" ht="20">
      <c r="A181" s="3" t="inlineStr">
        <is>
          <r>
            <t xml:space="preserve">10.5</t>
          </r>
        </is>
      </c>
      <c r="B181" s="3" t="inlineStr">
        <is>
          <r>
            <t xml:space="preserve">DISPOSITIVO DE PROTEÇÃO</t>
          </r>
        </is>
      </c>
      <c r="C181" s="3" t="inlineStr"/>
      <c r="D181" s="3" t="inlineStr"/>
      <c r="E181" s="3" t="inlineStr"/>
      <c r="F181" s="3" t="inlineStr"/>
      <c r="G181" s="3" t="inlineStr">
        <f>ROUND(F182*G182,2)+ROUND(F183*G183,2)+ROUND(F184*G184,2)</f>
      </c>
      <c r="H181" s="3" t="inlineStr"/>
      <c r="I181" s="3" t="inlineStr"/>
      <c r="J181" s="4" t="n">
        <f>ROUND(SUM(J182:J184),2)</f>
        <v>286.84</v>
      </c>
    </row>
    <row r="182" customHeight="0" bestFit="1" ht="20">
      <c r="A182" s="5" t="inlineStr">
        <is>
          <r>
            <t xml:space="preserve">10.5.1</t>
          </r>
        </is>
      </c>
      <c r="B182" s="6" t="inlineStr">
        <is>
          <r>
            <t xml:space="preserve">93653</t>
          </r>
        </is>
      </c>
      <c r="C182" s="6" t="inlineStr">
        <is>
          <r>
            <t xml:space="preserve">SINAPI</t>
          </r>
        </is>
      </c>
      <c r="D182" s="5" t="inlineStr">
        <is>
          <r>
            <t xml:space="preserve">DISJUNTOR MONOPOLAR TIPO DIN, CORRENTE NOMINAL DE 10A - FORNECIMENTO E INSTALAÇÃO. AF_07/2025</t>
          </r>
        </is>
      </c>
      <c r="E182" s="6" t="inlineStr">
        <is>
          <r>
            <t xml:space="preserve">UN</t>
          </r>
        </is>
      </c>
      <c r="F182" s="7" t="n">
        <v>3.0</v>
      </c>
      <c r="G182" s="8" t="n">
        <v>13.14</v>
      </c>
      <c r="H182" s="7" t="n">
        <v>22.12</v>
      </c>
      <c r="I182" s="8" t="n">
        <f>ROUND(G182 * ROUND(1 + (H182/100),4),2)</f>
        <v>16.05</v>
      </c>
      <c r="J182" s="8" t="n">
        <f>ROUND(ROUND(F182,2)*ROUND(I182,2),2)</f>
        <v>48.15</v>
      </c>
    </row>
    <row r="183" customHeight="0" bestFit="1" ht="20">
      <c r="A183" s="5" t="inlineStr">
        <is>
          <r>
            <t xml:space="preserve">10.5.2</t>
          </r>
        </is>
      </c>
      <c r="B183" s="6" t="inlineStr">
        <is>
          <r>
            <t xml:space="preserve">93654</t>
          </r>
        </is>
      </c>
      <c r="C183" s="6" t="inlineStr">
        <is>
          <r>
            <t xml:space="preserve">SINAPI</t>
          </r>
        </is>
      </c>
      <c r="D183" s="5" t="inlineStr">
        <is>
          <r>
            <t xml:space="preserve">DISJUNTOR MONOPOLAR TIPO DIN, CORRENTE NOMINAL DE 16A - FORNECIMENTO E INSTALAÇÃO. AF_07/2025</t>
          </r>
        </is>
      </c>
      <c r="E183" s="6" t="inlineStr">
        <is>
          <r>
            <t xml:space="preserve">UN</t>
          </r>
        </is>
      </c>
      <c r="F183" s="7" t="n">
        <v>8.0</v>
      </c>
      <c r="G183" s="8" t="n">
        <v>13.14</v>
      </c>
      <c r="H183" s="7" t="n">
        <v>22.12</v>
      </c>
      <c r="I183" s="8" t="n">
        <f>ROUND(G183 * ROUND(1 + (H183/100),4),2)</f>
        <v>16.05</v>
      </c>
      <c r="J183" s="8" t="n">
        <f>ROUND(ROUND(F183,2)*ROUND(I183,2),2)</f>
        <v>128.4</v>
      </c>
    </row>
    <row r="184" customHeight="0" bestFit="1" ht="20">
      <c r="A184" s="5" t="inlineStr">
        <is>
          <r>
            <t xml:space="preserve">10.5.3</t>
          </r>
        </is>
      </c>
      <c r="B184" s="6" t="inlineStr">
        <is>
          <r>
            <t xml:space="preserve">93671</t>
          </r>
        </is>
      </c>
      <c r="C184" s="6" t="inlineStr">
        <is>
          <r>
            <t xml:space="preserve">SINAPI</t>
          </r>
        </is>
      </c>
      <c r="D184" s="5" t="inlineStr">
        <is>
          <r>
            <t xml:space="preserve">DISJUNTOR TRIPOLAR TIPO DIN, CORRENTE NOMINAL DE 32A - FORNECIMENTO E INSTALAÇÃO. AF_07/2025</t>
          </r>
        </is>
      </c>
      <c r="E184" s="6" t="inlineStr">
        <is>
          <r>
            <t xml:space="preserve">UN</t>
          </r>
        </is>
      </c>
      <c r="F184" s="7" t="n">
        <v>1.0</v>
      </c>
      <c r="G184" s="8" t="n">
        <v>90.31</v>
      </c>
      <c r="H184" s="7" t="n">
        <v>22.12</v>
      </c>
      <c r="I184" s="8" t="n">
        <f>ROUND(G184 * ROUND(1 + (H184/100),4),2)</f>
        <v>110.29</v>
      </c>
      <c r="J184" s="8" t="n">
        <f>ROUND(ROUND(F184,2)*ROUND(I184,2),2)</f>
        <v>110.29</v>
      </c>
    </row>
    <row r="185" customHeight="1" ht="20">
      <c r="A185" s="3" t="inlineStr">
        <is>
          <r>
            <t xml:space="preserve">10.6</t>
          </r>
        </is>
      </c>
      <c r="B185" s="3" t="inlineStr">
        <is>
          <r>
            <t xml:space="preserve">ELETRODUTO PVC ROSCA</t>
          </r>
        </is>
      </c>
      <c r="C185" s="3" t="inlineStr"/>
      <c r="D185" s="3" t="inlineStr"/>
      <c r="E185" s="3" t="inlineStr"/>
      <c r="F185" s="3" t="inlineStr"/>
      <c r="G185" s="3" t="inlineStr">
        <f>ROUND(F186*G186,2)+ROUND(F187*G187,2)</f>
      </c>
      <c r="H185" s="3" t="inlineStr"/>
      <c r="I185" s="3" t="inlineStr"/>
      <c r="J185" s="4" t="n">
        <f>ROUND(SUM(J186:J187),2)</f>
        <v>4235.69</v>
      </c>
    </row>
    <row r="186" customHeight="0" bestFit="1" ht="20">
      <c r="A186" s="5" t="inlineStr">
        <is>
          <r>
            <t xml:space="preserve">10.6.1</t>
          </r>
        </is>
      </c>
      <c r="B186" s="6" t="inlineStr">
        <is>
          <r>
            <t xml:space="preserve">91872</t>
          </r>
        </is>
      </c>
      <c r="C186" s="6" t="inlineStr">
        <is>
          <r>
            <t xml:space="preserve">SINAPI</t>
          </r>
        </is>
      </c>
      <c r="D186" s="5" t="inlineStr">
        <is>
          <r>
            <t xml:space="preserve">ELETRODUTO RÍGIDO ROSCÁVEL, PVC, DN 32 MM (1"), PARA CIRCUITOS TERMINAIS, INSTALADO EM PAREDE - FORNECIMENTO E INSTALAÇÃO. AF_03/2023</t>
          </r>
        </is>
      </c>
      <c r="E186" s="6" t="inlineStr">
        <is>
          <r>
            <t xml:space="preserve">M</t>
          </r>
        </is>
      </c>
      <c r="F186" s="7" t="n">
        <v>16.67</v>
      </c>
      <c r="G186" s="8" t="n">
        <v>19.48</v>
      </c>
      <c r="H186" s="7" t="n">
        <v>22.12</v>
      </c>
      <c r="I186" s="8" t="n">
        <f>ROUND(G186 * ROUND(1 + (H186/100),4),2)</f>
        <v>23.79</v>
      </c>
      <c r="J186" s="8" t="n">
        <f>ROUND(ROUND(F186,2)*ROUND(I186,2),2)</f>
        <v>396.58</v>
      </c>
    </row>
    <row r="187" customHeight="0" bestFit="1" ht="20">
      <c r="A187" s="5" t="inlineStr">
        <is>
          <r>
            <t xml:space="preserve">10.6.2</t>
          </r>
        </is>
      </c>
      <c r="B187" s="6" t="inlineStr">
        <is>
          <r>
            <t xml:space="preserve">91871</t>
          </r>
        </is>
      </c>
      <c r="C187" s="6" t="inlineStr">
        <is>
          <r>
            <t xml:space="preserve">SINAPI</t>
          </r>
        </is>
      </c>
      <c r="D187" s="5" t="inlineStr">
        <is>
          <r>
            <t xml:space="preserve">ELETRODUTO RÍGIDO ROSCÁVEL, PVC, DN 25 MM (3/4"), PARA CIRCUITOS TERMINAIS, INSTALADO EM PAREDE - FORNECIMENTO E INSTALAÇÃO. AF_03/2023</t>
          </r>
        </is>
      </c>
      <c r="E187" s="6" t="inlineStr">
        <is>
          <r>
            <t xml:space="preserve">M</t>
          </r>
        </is>
      </c>
      <c r="F187" s="7" t="n">
        <v>205.52</v>
      </c>
      <c r="G187" s="8" t="n">
        <v>15.3</v>
      </c>
      <c r="H187" s="7" t="n">
        <v>22.12</v>
      </c>
      <c r="I187" s="8" t="n">
        <f>ROUND(G187 * ROUND(1 + (H187/100),4),2)</f>
        <v>18.68</v>
      </c>
      <c r="J187" s="8" t="n">
        <f>ROUND(ROUND(F187,2)*ROUND(I187,2),2)</f>
        <v>3839.11</v>
      </c>
    </row>
    <row r="188" customHeight="1" ht="20">
      <c r="A188" s="3" t="inlineStr">
        <is>
          <r>
            <t xml:space="preserve">10.7</t>
          </r>
        </is>
      </c>
      <c r="B188" s="3" t="inlineStr">
        <is>
          <r>
            <t xml:space="preserve">QUADRO DISTRIBUIÇÃO PLÁSTICO-SOBREPOR</t>
          </r>
        </is>
      </c>
      <c r="C188" s="3" t="inlineStr"/>
      <c r="D188" s="3" t="inlineStr"/>
      <c r="E188" s="3" t="inlineStr"/>
      <c r="F188" s="3" t="inlineStr"/>
      <c r="G188" s="3" t="inlineStr">
        <f>ROUND(F189*G189,2)</f>
      </c>
      <c r="H188" s="3" t="inlineStr"/>
      <c r="I188" s="3" t="inlineStr"/>
      <c r="J188" s="4" t="n">
        <f>ROUND(SUM(J189:J189),2)</f>
        <v>1226.98</v>
      </c>
    </row>
    <row r="189" customHeight="0" bestFit="1" ht="28">
      <c r="A189" s="5" t="inlineStr">
        <is>
          <r>
            <t xml:space="preserve">10.7.1</t>
          </r>
        </is>
      </c>
      <c r="B189" s="6" t="inlineStr">
        <is>
          <r>
            <t xml:space="preserve">CP-S12242-PMSLM</t>
          </r>
        </is>
      </c>
      <c r="C189" s="6" t="inlineStr">
        <is>
          <r>
            <t xml:space="preserve">Composições Próprias</t>
          </r>
        </is>
      </c>
      <c r="D189" s="5" t="inlineStr">
        <is>
          <r>
            <t xml:space="preserve">QUADRO DE DISTRIBUIÇÃO DE SOBREPOR, EM RESINA TERMOPLÁTICA, PARA ATÉ 36 DISJUNTORES, COM BARRAMENT0, PADÃO DIN, EXCLUSIVE DISJUNTORES.</t>
          </r>
        </is>
      </c>
      <c r="E189" s="6" t="inlineStr">
        <is>
          <r>
            <t xml:space="preserve">UND</t>
          </r>
        </is>
      </c>
      <c r="F189" s="7" t="n">
        <v>1.0</v>
      </c>
      <c r="G189" s="8" t="n">
        <v>1004.73</v>
      </c>
      <c r="H189" s="7" t="n">
        <v>22.12</v>
      </c>
      <c r="I189" s="8" t="n">
        <f>ROUND(G189 * ROUND(1 + (H189/100),4),2)</f>
        <v>1226.98</v>
      </c>
      <c r="J189" s="8" t="n">
        <f>ROUND(ROUND(F189,2)*ROUND(I189,2),2)</f>
        <v>1226.98</v>
      </c>
    </row>
    <row r="190" customHeight="1" ht="20">
      <c r="A190" s="3" t="inlineStr">
        <is>
          <r>
            <t xml:space="preserve">10.8</t>
          </r>
        </is>
      </c>
      <c r="B190" s="3" t="inlineStr">
        <is>
          <r>
            <t xml:space="preserve">LUMINARIAS</t>
          </r>
        </is>
      </c>
      <c r="C190" s="3" t="inlineStr"/>
      <c r="D190" s="3" t="inlineStr"/>
      <c r="E190" s="3" t="inlineStr"/>
      <c r="F190" s="3" t="inlineStr"/>
      <c r="G190" s="3" t="inlineStr">
        <f>ROUND(F191*G191,2)+ROUND(F192*G192,2)</f>
      </c>
      <c r="H190" s="3" t="inlineStr"/>
      <c r="I190" s="3" t="inlineStr"/>
      <c r="J190" s="4" t="n">
        <f>ROUND(SUM(J191:J192),2)</f>
        <v>9184.44</v>
      </c>
    </row>
    <row r="191" customHeight="0" bestFit="1" ht="36">
      <c r="A191" s="5" t="inlineStr">
        <is>
          <r>
            <t xml:space="preserve">10.8.1</t>
          </r>
        </is>
      </c>
      <c r="B191" s="6" t="inlineStr">
        <is>
          <r>
            <t xml:space="preserve">CP-S12368-PMSLM</t>
          </r>
        </is>
      </c>
      <c r="C191" s="6" t="inlineStr">
        <is>
          <r>
            <t xml:space="preserve">Composições Próprias</t>
          </r>
        </is>
      </c>
      <c r="D191" s="5" t="inlineStr">
        <is>
          <r>
            <t xml:space="preserve">LUMINÁRIA DE SOBREPOR, (TECNOLUX REF.FLP-6478/2X20) TUBLED CORPO/ REFLETOR E ALETAS FABRICADAS EM CHAPA DE AÇO TRATADA E PINTADA EM EPOXI BRANCO, PARA USO DE 2 LAMPADAS TUBLED DE 20W (FONTE: ORSE - SE - S12368)</t>
          </r>
        </is>
      </c>
      <c r="E191" s="6" t="inlineStr">
        <is>
          <r>
            <t xml:space="preserve">UN</t>
          </r>
        </is>
      </c>
      <c r="F191" s="7" t="n">
        <v>29.0</v>
      </c>
      <c r="G191" s="8" t="n">
        <v>253.74</v>
      </c>
      <c r="H191" s="7" t="n">
        <v>22.12</v>
      </c>
      <c r="I191" s="8" t="n">
        <f>ROUND(G191 * ROUND(1 + (H191/100),4),2)</f>
        <v>309.87</v>
      </c>
      <c r="J191" s="8" t="n">
        <f>ROUND(ROUND(F191,2)*ROUND(I191,2),2)</f>
        <v>8986.23</v>
      </c>
    </row>
    <row r="192" customHeight="0" bestFit="1" ht="20">
      <c r="A192" s="5" t="inlineStr">
        <is>
          <r>
            <t xml:space="preserve">10.8.2</t>
          </r>
        </is>
      </c>
      <c r="B192" s="6" t="inlineStr">
        <is>
          <r>
            <t xml:space="preserve">CP-103787-PMSLM</t>
          </r>
        </is>
      </c>
      <c r="C192" s="6" t="inlineStr">
        <is>
          <r>
            <t xml:space="preserve">Composições Próprias</t>
          </r>
        </is>
      </c>
      <c r="D192" s="5" t="inlineStr">
        <is>
          <r>
            <t xml:space="preserve">LUMINÁRIA TIPO PLAFON QUADRADA, DE EMBUTIR, COM LED DE 18 W - FORNECIMENTO E INSTALAÇÃO. AF_03/2022</t>
          </r>
        </is>
      </c>
      <c r="E192" s="6" t="inlineStr">
        <is>
          <r>
            <t xml:space="preserve">UN</t>
          </r>
        </is>
      </c>
      <c r="F192" s="7" t="n">
        <v>3.0</v>
      </c>
      <c r="G192" s="8" t="n">
        <v>54.1</v>
      </c>
      <c r="H192" s="7" t="n">
        <v>22.12</v>
      </c>
      <c r="I192" s="8" t="n">
        <f>ROUND(G192 * ROUND(1 + (H192/100),4),2)</f>
        <v>66.07</v>
      </c>
      <c r="J192" s="8" t="n">
        <f>ROUND(ROUND(F192,2)*ROUND(I192,2),2)</f>
        <v>198.21</v>
      </c>
    </row>
    <row r="193" customHeight="1" ht="20">
      <c r="A193" s="3" t="inlineStr">
        <is>
          <r>
            <t xml:space="preserve">11</t>
          </r>
        </is>
      </c>
      <c r="B193" s="3" t="inlineStr">
        <is>
          <r>
            <t xml:space="preserve">PINTURA</t>
          </r>
        </is>
      </c>
      <c r="C193" s="3" t="inlineStr"/>
      <c r="D193" s="3" t="inlineStr"/>
      <c r="E193" s="3" t="inlineStr"/>
      <c r="F193" s="3" t="inlineStr"/>
      <c r="G193" s="3" t="inlineStr">
        <f>ROUND(F194*G194,2)+ROUND(F195*G195,2)+ROUND(F196*G196,2)+ROUND(F197*G197,2)+ROUND(F198*G198,2)+ROUND(F199*G199,2)+ROUND(F200*G200,2)+ROUND(F201*G201,2)</f>
      </c>
      <c r="H193" s="3" t="inlineStr"/>
      <c r="I193" s="3" t="inlineStr"/>
      <c r="J193" s="4" t="n">
        <f>ROUND(SUM(J194:J201),2)</f>
        <v>23883.8</v>
      </c>
    </row>
    <row r="194" customHeight="0" bestFit="1" ht="20">
      <c r="A194" s="5" t="inlineStr">
        <is>
          <r>
            <t xml:space="preserve">11.1</t>
          </r>
        </is>
      </c>
      <c r="B194" s="6" t="inlineStr">
        <is>
          <r>
            <t xml:space="preserve">88485</t>
          </r>
        </is>
      </c>
      <c r="C194" s="6" t="inlineStr">
        <is>
          <r>
            <t xml:space="preserve">SINAPI</t>
          </r>
        </is>
      </c>
      <c r="D194" s="5" t="inlineStr">
        <is>
          <r>
            <t xml:space="preserve">FUNDO SELADOR ACRÍLICO, APLICAÇÃO MANUAL EM PAREDE, UMA DEMÃO. AF_04/2023</t>
          </r>
        </is>
      </c>
      <c r="E194" s="6" t="inlineStr">
        <is>
          <r>
            <t xml:space="preserve">M2</t>
          </r>
        </is>
      </c>
      <c r="F194" s="7" t="n">
        <v>447.65</v>
      </c>
      <c r="G194" s="8" t="n">
        <v>4.79</v>
      </c>
      <c r="H194" s="7" t="n">
        <v>22.12</v>
      </c>
      <c r="I194" s="8" t="n">
        <f>ROUND(G194 * ROUND(1 + (H194/100),4),2)</f>
        <v>5.85</v>
      </c>
      <c r="J194" s="8" t="n">
        <f>ROUND(ROUND(F194,2)*ROUND(I194,2),2)</f>
        <v>2618.75</v>
      </c>
    </row>
    <row r="195" customHeight="0" bestFit="1" ht="20">
      <c r="A195" s="5" t="inlineStr">
        <is>
          <r>
            <t xml:space="preserve">11.2</t>
          </r>
        </is>
      </c>
      <c r="B195" s="6" t="inlineStr">
        <is>
          <r>
            <t xml:space="preserve">88497</t>
          </r>
        </is>
      </c>
      <c r="C195" s="6" t="inlineStr">
        <is>
          <r>
            <t xml:space="preserve">SINAPI</t>
          </r>
        </is>
      </c>
      <c r="D195" s="5" t="inlineStr">
        <is>
          <r>
            <t xml:space="preserve">EMASSAMENTO COM MASSA LÁTEX, APLICAÇÃO EM PAREDE, DUAS DEMÃOS, LIXAMENTO MANUAL. AF_04/2023</t>
          </r>
        </is>
      </c>
      <c r="E195" s="6" t="inlineStr">
        <is>
          <r>
            <t xml:space="preserve">M2</t>
          </r>
        </is>
      </c>
      <c r="F195" s="7" t="n">
        <v>447.65</v>
      </c>
      <c r="G195" s="8" t="n">
        <v>17.53</v>
      </c>
      <c r="H195" s="7" t="n">
        <v>22.12</v>
      </c>
      <c r="I195" s="8" t="n">
        <f>ROUND(G195 * ROUND(1 + (H195/100),4),2)</f>
        <v>21.41</v>
      </c>
      <c r="J195" s="8" t="n">
        <f>ROUND(ROUND(F195,2)*ROUND(I195,2),2)</f>
        <v>9584.19</v>
      </c>
    </row>
    <row r="196" customHeight="0" bestFit="1" ht="20">
      <c r="A196" s="5" t="inlineStr">
        <is>
          <r>
            <t xml:space="preserve">11.3</t>
          </r>
        </is>
      </c>
      <c r="B196" s="6" t="inlineStr">
        <is>
          <r>
            <t xml:space="preserve">88489</t>
          </r>
        </is>
      </c>
      <c r="C196" s="6" t="inlineStr">
        <is>
          <r>
            <t xml:space="preserve">SINAPI</t>
          </r>
        </is>
      </c>
      <c r="D196" s="5" t="inlineStr">
        <is>
          <r>
            <t xml:space="preserve">PINTURA LÁTEX ACRÍLICA PREMIUM, APLICAÇÃO MANUAL EM PAREDES, DUAS DEMÃOS. AF_04/2023</t>
          </r>
        </is>
      </c>
      <c r="E196" s="6" t="inlineStr">
        <is>
          <r>
            <t xml:space="preserve">M2</t>
          </r>
        </is>
      </c>
      <c r="F196" s="7" t="n">
        <v>447.65</v>
      </c>
      <c r="G196" s="8" t="n">
        <v>15.12</v>
      </c>
      <c r="H196" s="7" t="n">
        <v>22.12</v>
      </c>
      <c r="I196" s="8" t="n">
        <f>ROUND(G196 * ROUND(1 + (H196/100),4),2)</f>
        <v>18.46</v>
      </c>
      <c r="J196" s="8" t="n">
        <f>ROUND(ROUND(F196,2)*ROUND(I196,2),2)</f>
        <v>8263.62</v>
      </c>
    </row>
    <row r="197" customHeight="0" bestFit="1" ht="20">
      <c r="A197" s="5" t="inlineStr">
        <is>
          <r>
            <t xml:space="preserve">11.4</t>
          </r>
        </is>
      </c>
      <c r="B197" s="6" t="inlineStr">
        <is>
          <r>
            <t xml:space="preserve">102193</t>
          </r>
        </is>
      </c>
      <c r="C197" s="6" t="inlineStr">
        <is>
          <r>
            <t xml:space="preserve">SINAPI</t>
          </r>
        </is>
      </c>
      <c r="D197" s="5" t="inlineStr">
        <is>
          <r>
            <t xml:space="preserve">LIXAMENTO DE MADEIRA PARA APLICAÇÃO DE FUNDO OU PINTURA. AF_01/2021</t>
          </r>
        </is>
      </c>
      <c r="E197" s="6" t="inlineStr">
        <is>
          <r>
            <t xml:space="preserve">M2</t>
          </r>
        </is>
      </c>
      <c r="F197" s="7" t="n">
        <v>41.16</v>
      </c>
      <c r="G197" s="8" t="n">
        <v>2.02</v>
      </c>
      <c r="H197" s="7" t="n">
        <v>22.12</v>
      </c>
      <c r="I197" s="8" t="n">
        <f>ROUND(G197 * ROUND(1 + (H197/100),4),2)</f>
        <v>2.47</v>
      </c>
      <c r="J197" s="8" t="n">
        <f>ROUND(ROUND(F197,2)*ROUND(I197,2),2)</f>
        <v>101.67</v>
      </c>
    </row>
    <row r="198" customHeight="0" bestFit="1" ht="20">
      <c r="A198" s="5" t="inlineStr">
        <is>
          <r>
            <t xml:space="preserve">11.5</t>
          </r>
        </is>
      </c>
      <c r="B198" s="6" t="inlineStr">
        <is>
          <r>
            <t xml:space="preserve">102197</t>
          </r>
        </is>
      </c>
      <c r="C198" s="6" t="inlineStr">
        <is>
          <r>
            <t xml:space="preserve">SINAPI</t>
          </r>
        </is>
      </c>
      <c r="D198" s="5" t="inlineStr">
        <is>
          <r>
            <t xml:space="preserve">PINTURA FUNDO NIVELADOR ALQUÍDICO BRANCO EM MADEIRA. AF_01/2021</t>
          </r>
        </is>
      </c>
      <c r="E198" s="6" t="inlineStr">
        <is>
          <r>
            <t xml:space="preserve">M2</t>
          </r>
        </is>
      </c>
      <c r="F198" s="7" t="n">
        <v>41.16</v>
      </c>
      <c r="G198" s="8" t="n">
        <v>21.84</v>
      </c>
      <c r="H198" s="7" t="n">
        <v>22.12</v>
      </c>
      <c r="I198" s="8" t="n">
        <f>ROUND(G198 * ROUND(1 + (H198/100),4),2)</f>
        <v>26.67</v>
      </c>
      <c r="J198" s="8" t="n">
        <f>ROUND(ROUND(F198,2)*ROUND(I198,2),2)</f>
        <v>1097.74</v>
      </c>
    </row>
    <row r="199" customHeight="0" bestFit="1" ht="20">
      <c r="A199" s="5" t="inlineStr">
        <is>
          <r>
            <t xml:space="preserve">11.6</t>
          </r>
        </is>
      </c>
      <c r="B199" s="6" t="inlineStr">
        <is>
          <r>
            <t xml:space="preserve">102201</t>
          </r>
        </is>
      </c>
      <c r="C199" s="6" t="inlineStr">
        <is>
          <r>
            <t xml:space="preserve">SINAPI</t>
          </r>
        </is>
      </c>
      <c r="D199" s="5" t="inlineStr">
        <is>
          <r>
            <t xml:space="preserve">APLICAÇÃO MASSA ACRÍLICA PARA MADEIRA, PARA PINTURA COM TINTA DE ACABAMENTO (PIGMENTADA). AF_01/2021</t>
          </r>
        </is>
      </c>
      <c r="E199" s="6" t="inlineStr">
        <is>
          <r>
            <t xml:space="preserve">M2</t>
          </r>
        </is>
      </c>
      <c r="F199" s="7" t="n">
        <v>41.16</v>
      </c>
      <c r="G199" s="8" t="n">
        <v>18.27</v>
      </c>
      <c r="H199" s="7" t="n">
        <v>22.12</v>
      </c>
      <c r="I199" s="8" t="n">
        <f>ROUND(G199 * ROUND(1 + (H199/100),4),2)</f>
        <v>22.31</v>
      </c>
      <c r="J199" s="8" t="n">
        <f>ROUND(ROUND(F199,2)*ROUND(I199,2),2)</f>
        <v>918.28</v>
      </c>
    </row>
    <row r="200" customHeight="0" bestFit="1" ht="20">
      <c r="A200" s="5" t="inlineStr">
        <is>
          <r>
            <t xml:space="preserve">11.7</t>
          </r>
        </is>
      </c>
      <c r="B200" s="6" t="inlineStr">
        <is>
          <r>
            <t xml:space="preserve">102220</t>
          </r>
        </is>
      </c>
      <c r="C200" s="6" t="inlineStr">
        <is>
          <r>
            <t xml:space="preserve">SINAPI</t>
          </r>
        </is>
      </c>
      <c r="D200" s="5" t="inlineStr">
        <is>
          <r>
            <t xml:space="preserve">PINTURA TINTA DE ACABAMENTO (PIGMENTADA) ESMALTE SINTÉTICO BRILHANTE EM MADEIRA, 2 DEMÃOS. AF_01/2021</t>
          </r>
        </is>
      </c>
      <c r="E200" s="6" t="inlineStr">
        <is>
          <r>
            <t xml:space="preserve">M2</t>
          </r>
        </is>
      </c>
      <c r="F200" s="7" t="n">
        <v>41.16</v>
      </c>
      <c r="G200" s="8" t="n">
        <v>18.25</v>
      </c>
      <c r="H200" s="7" t="n">
        <v>22.12</v>
      </c>
      <c r="I200" s="8" t="n">
        <f>ROUND(G200 * ROUND(1 + (H200/100),4),2)</f>
        <v>22.29</v>
      </c>
      <c r="J200" s="8" t="n">
        <f>ROUND(ROUND(F200,2)*ROUND(I200,2),2)</f>
        <v>917.46</v>
      </c>
    </row>
    <row r="201" customHeight="0" bestFit="1" ht="28">
      <c r="A201" s="5" t="inlineStr">
        <is>
          <r>
            <t xml:space="preserve">11.8</t>
          </r>
        </is>
      </c>
      <c r="B201" s="6" t="inlineStr">
        <is>
          <r>
            <t xml:space="preserve">100758</t>
          </r>
        </is>
      </c>
      <c r="C201" s="6" t="inlineStr">
        <is>
          <r>
            <t xml:space="preserve">SINAPI</t>
          </r>
        </is>
      </c>
      <c r="D201" s="5" t="inlineStr">
        <is>
          <r>
            <t xml:space="preserve">PINTURA COM TINTA ALQUÍDICA DE ACABAMENTO (ESMALTE SINTÉTICO ACETINADO) APLICADA A ROLO OU PINCEL SOBRE SUPERFÍCIES METÁLICAS (EXCETO PERFIL) EXECUTADO EM OBRA (02 DEMÃOS). AF_01/2020</t>
          </r>
        </is>
      </c>
      <c r="E201" s="6" t="inlineStr">
        <is>
          <r>
            <t xml:space="preserve">M2</t>
          </r>
        </is>
      </c>
      <c r="F201" s="7" t="n">
        <v>5.6</v>
      </c>
      <c r="G201" s="8" t="n">
        <v>55.87</v>
      </c>
      <c r="H201" s="7" t="n">
        <v>22.12</v>
      </c>
      <c r="I201" s="8" t="n">
        <f>ROUND(G201 * ROUND(1 + (H201/100),4),2)</f>
        <v>68.23</v>
      </c>
      <c r="J201" s="8" t="n">
        <f>ROUND(ROUND(F201,2)*ROUND(I201,2),2)</f>
        <v>382.09</v>
      </c>
    </row>
    <row r="202" customHeight="1" ht="20">
      <c r="A202" s="3" t="inlineStr">
        <is>
          <r>
            <t xml:space="preserve">12</t>
          </r>
        </is>
      </c>
      <c r="B202" s="3" t="inlineStr">
        <is>
          <r>
            <t xml:space="preserve">DRENAGEM</t>
          </r>
        </is>
      </c>
      <c r="C202" s="3" t="inlineStr"/>
      <c r="D202" s="3" t="inlineStr"/>
      <c r="E202" s="3" t="inlineStr"/>
      <c r="F202" s="3" t="inlineStr"/>
      <c r="G202" s="3" t="inlineStr">
        <f>ROUND(F203*G203,2)+ROUND(F204*G204,2)+ROUND(F205*G205,2)+ROUND(F206*G206,2)</f>
      </c>
      <c r="H202" s="3" t="inlineStr"/>
      <c r="I202" s="3" t="inlineStr"/>
      <c r="J202" s="4" t="n">
        <f>ROUND(SUM(J203:J206),2)</f>
        <v>23706.05</v>
      </c>
    </row>
    <row r="203" customHeight="0" bestFit="1" ht="20">
      <c r="A203" s="5" t="inlineStr">
        <is>
          <r>
            <t xml:space="preserve">12.1</t>
          </r>
        </is>
      </c>
      <c r="B203" s="6" t="inlineStr">
        <is>
          <r>
            <t xml:space="preserve">102993</t>
          </r>
        </is>
      </c>
      <c r="C203" s="6" t="inlineStr">
        <is>
          <r>
            <t xml:space="preserve">SINAPI</t>
          </r>
        </is>
      </c>
      <c r="D203" s="5" t="inlineStr">
        <is>
          <r>
            <t xml:space="preserve">CANALETA MEIA CANA PRÉ-MOLDADA DE CONCRETO (D = 60 CM) - FORNECIMENTO E INSTALAÇÃO. AF_05/2025</t>
          </r>
        </is>
      </c>
      <c r="E203" s="6" t="inlineStr">
        <is>
          <r>
            <t xml:space="preserve">M</t>
          </r>
        </is>
      </c>
      <c r="F203" s="7" t="n">
        <v>69.43</v>
      </c>
      <c r="G203" s="8" t="n">
        <v>134.76</v>
      </c>
      <c r="H203" s="7" t="n">
        <v>22.12</v>
      </c>
      <c r="I203" s="8" t="n">
        <f>ROUND(G203 * ROUND(1 + (H203/100),4),2)</f>
        <v>164.57</v>
      </c>
      <c r="J203" s="8" t="n">
        <f>ROUND(ROUND(F203,2)*ROUND(I203,2),2)</f>
        <v>11426.1</v>
      </c>
    </row>
    <row r="204" customHeight="0" bestFit="1" ht="28">
      <c r="A204" s="5" t="inlineStr">
        <is>
          <r>
            <t xml:space="preserve">12.2</t>
          </r>
        </is>
      </c>
      <c r="B204" s="6" t="inlineStr">
        <is>
          <r>
            <t xml:space="preserve">98556</t>
          </r>
        </is>
      </c>
      <c r="C204" s="6" t="inlineStr">
        <is>
          <r>
            <t xml:space="preserve">SINAPI</t>
          </r>
        </is>
      </c>
      <c r="D204" s="5" t="inlineStr">
        <is>
          <r>
            <t xml:space="preserve">IMPERMEABILIZAÇÃO DE SUPERFÍCIE COM ARGAMASSA POLIMÉRICA / MEMBRANA ACRÍLICA, 4 DEMÃOS, REFORÇADA COM VÉU DE POLIÉSTER (MAV). AF_09/2023</t>
          </r>
        </is>
      </c>
      <c r="E204" s="6" t="inlineStr">
        <is>
          <r>
            <t xml:space="preserve">M2</t>
          </r>
        </is>
      </c>
      <c r="F204" s="7" t="n">
        <v>65.26</v>
      </c>
      <c r="G204" s="8" t="n">
        <v>61.57</v>
      </c>
      <c r="H204" s="7" t="n">
        <v>22.12</v>
      </c>
      <c r="I204" s="8" t="n">
        <f>ROUND(G204 * ROUND(1 + (H204/100),4),2)</f>
        <v>75.19</v>
      </c>
      <c r="J204" s="8" t="n">
        <f>ROUND(ROUND(F204,2)*ROUND(I204,2),2)</f>
        <v>4906.9</v>
      </c>
    </row>
    <row r="205" customHeight="0" bestFit="1" ht="20">
      <c r="A205" s="5" t="inlineStr">
        <is>
          <r>
            <t xml:space="preserve">12.3</t>
          </r>
        </is>
      </c>
      <c r="B205" s="6" t="inlineStr">
        <is>
          <r>
            <t xml:space="preserve">94229</t>
          </r>
        </is>
      </c>
      <c r="C205" s="6" t="inlineStr">
        <is>
          <r>
            <t xml:space="preserve">SINAPI</t>
          </r>
        </is>
      </c>
      <c r="D205" s="5" t="inlineStr">
        <is>
          <r>
            <t xml:space="preserve">CALHA EM CHAPA DE AÇO GALVANIZADO NÚMERO 24, DESENVOLVIMENTO DE 100 CM, INCLUSO TRANSPORTE VERTICAL. AF_07/2019</t>
          </r>
        </is>
      </c>
      <c r="E205" s="6" t="inlineStr">
        <is>
          <r>
            <t xml:space="preserve">M</t>
          </r>
        </is>
      </c>
      <c r="F205" s="7" t="n">
        <v>36.5</v>
      </c>
      <c r="G205" s="8" t="n">
        <v>146.58</v>
      </c>
      <c r="H205" s="7" t="n">
        <v>22.12</v>
      </c>
      <c r="I205" s="8" t="n">
        <f>ROUND(G205 * ROUND(1 + (H205/100),4),2)</f>
        <v>179.0</v>
      </c>
      <c r="J205" s="8" t="n">
        <f>ROUND(ROUND(F205,2)*ROUND(I205,2),2)</f>
        <v>6533.5</v>
      </c>
    </row>
    <row r="206" customHeight="0" bestFit="1" ht="20">
      <c r="A206" s="5" t="inlineStr">
        <is>
          <r>
            <t xml:space="preserve">12.4</t>
          </r>
        </is>
      </c>
      <c r="B206" s="6" t="inlineStr">
        <is>
          <r>
            <t xml:space="preserve">89512</t>
          </r>
        </is>
      </c>
      <c r="C206" s="6" t="inlineStr">
        <is>
          <r>
            <t xml:space="preserve">SINAPI</t>
          </r>
        </is>
      </c>
      <c r="D206" s="5" t="inlineStr">
        <is>
          <r>
            <t xml:space="preserve">TUBO PVC, SÉRIE R, ÁGUA PLUVIAL, DN 100 MM, FORNECIDO E INSTALADO EM RAMAL DE ENCAMINHAMENTO. AF_06/2022</t>
          </r>
        </is>
      </c>
      <c r="E206" s="6" t="inlineStr">
        <is>
          <r>
            <t xml:space="preserve">M</t>
          </r>
        </is>
      </c>
      <c r="F206" s="7" t="n">
        <v>15.0</v>
      </c>
      <c r="G206" s="8" t="n">
        <v>45.83</v>
      </c>
      <c r="H206" s="7" t="n">
        <v>22.12</v>
      </c>
      <c r="I206" s="8" t="n">
        <f>ROUND(G206 * ROUND(1 + (H206/100),4),2)</f>
        <v>55.97</v>
      </c>
      <c r="J206" s="8" t="n">
        <f>ROUND(ROUND(F206,2)*ROUND(I206,2),2)</f>
        <v>839.55</v>
      </c>
    </row>
    <row r="207" customHeight="1" ht="20">
      <c r="A207" s="3" t="inlineStr">
        <is>
          <r>
            <t xml:space="preserve">13</t>
          </r>
        </is>
      </c>
      <c r="B207" s="3" t="inlineStr">
        <is>
          <r>
            <t xml:space="preserve">COMBATE INCENDIO</t>
          </r>
        </is>
      </c>
      <c r="C207" s="3" t="inlineStr"/>
      <c r="D207" s="3" t="inlineStr"/>
      <c r="E207" s="3" t="inlineStr"/>
      <c r="F207" s="3" t="inlineStr"/>
      <c r="G207" s="3" t="inlineStr">
        <f>ROUND(F208*G208,2)+ROUND(F209*G209,2)+ROUND(F210*G210,2)+ROUND(F211*G211,2)</f>
      </c>
      <c r="H207" s="3" t="inlineStr"/>
      <c r="I207" s="3" t="inlineStr"/>
      <c r="J207" s="4" t="n">
        <f>ROUND(SUM(J208:J211),2)</f>
        <v>4333.28</v>
      </c>
    </row>
    <row r="208" customHeight="0" bestFit="1" ht="20">
      <c r="A208" s="5" t="inlineStr">
        <is>
          <r>
            <t xml:space="preserve">13.1</t>
          </r>
        </is>
      </c>
      <c r="B208" s="6" t="inlineStr">
        <is>
          <r>
            <t xml:space="preserve">101909</t>
          </r>
        </is>
      </c>
      <c r="C208" s="6" t="inlineStr">
        <is>
          <r>
            <t xml:space="preserve">SINAPI</t>
          </r>
        </is>
      </c>
      <c r="D208" s="5" t="inlineStr">
        <is>
          <r>
            <t xml:space="preserve">EXTINTOR DE INCÊNDIO PORTÁTIL COM CARGA DE PQS DE 6 KG, CLASSE BC - FORNECIMENTO E INSTALAÇÃO. AF_10/2020_PE</t>
          </r>
        </is>
      </c>
      <c r="E208" s="6" t="inlineStr">
        <is>
          <r>
            <t xml:space="preserve">UN</t>
          </r>
        </is>
      </c>
      <c r="F208" s="7" t="n">
        <v>6.0</v>
      </c>
      <c r="G208" s="8" t="n">
        <v>316.51</v>
      </c>
      <c r="H208" s="7" t="n">
        <v>22.12</v>
      </c>
      <c r="I208" s="8" t="n">
        <f>ROUND(G208 * ROUND(1 + (H208/100),4),2)</f>
        <v>386.52</v>
      </c>
      <c r="J208" s="8" t="n">
        <f>ROUND(ROUND(F208,2)*ROUND(I208,2),2)</f>
        <v>2319.12</v>
      </c>
    </row>
    <row r="209" customHeight="0" bestFit="1" ht="20">
      <c r="A209" s="5" t="inlineStr">
        <is>
          <r>
            <t xml:space="preserve">13.2</t>
          </r>
        </is>
      </c>
      <c r="B209" s="6" t="inlineStr">
        <is>
          <r>
            <t xml:space="preserve">97599</t>
          </r>
        </is>
      </c>
      <c r="C209" s="6" t="inlineStr">
        <is>
          <r>
            <t xml:space="preserve">SINAPI</t>
          </r>
        </is>
      </c>
      <c r="D209" s="5" t="inlineStr">
        <is>
          <r>
            <t xml:space="preserve">LUMINÁRIA DE EMERGÊNCIA, COM 30 LÂMPADAS LED DE 2 W, SEM REATOR - FORNECIMENTO E INSTALAÇÃO. AF_09/2024</t>
          </r>
        </is>
      </c>
      <c r="E209" s="6" t="inlineStr">
        <is>
          <r>
            <t xml:space="preserve">UN</t>
          </r>
        </is>
      </c>
      <c r="F209" s="7" t="n">
        <v>20.0</v>
      </c>
      <c r="G209" s="8" t="n">
        <v>24.06</v>
      </c>
      <c r="H209" s="7" t="n">
        <v>22.12</v>
      </c>
      <c r="I209" s="8" t="n">
        <f>ROUND(G209 * ROUND(1 + (H209/100),4),2)</f>
        <v>29.38</v>
      </c>
      <c r="J209" s="8" t="n">
        <f>ROUND(ROUND(F209,2)*ROUND(I209,2),2)</f>
        <v>587.6</v>
      </c>
    </row>
    <row r="210" customHeight="0" bestFit="1" ht="20">
      <c r="A210" s="5" t="inlineStr">
        <is>
          <r>
            <t xml:space="preserve">13.3</t>
          </r>
        </is>
      </c>
      <c r="B210" s="6" t="inlineStr">
        <is>
          <r>
            <t xml:space="preserve">91992</t>
          </r>
        </is>
      </c>
      <c r="C210" s="6" t="inlineStr">
        <is>
          <r>
            <t xml:space="preserve">SINAPI</t>
          </r>
        </is>
      </c>
      <c r="D210" s="5" t="inlineStr">
        <is>
          <r>
            <t xml:space="preserve">TOMADA ALTA DE EMBUTIR (1 MÓDULO), 2P+T 10 A, INCLUINDO SUPORTE E PLACA - FORNECIMENTO E INSTALAÇÃO. AF_03/2023</t>
          </r>
        </is>
      </c>
      <c r="E210" s="6" t="inlineStr">
        <is>
          <r>
            <t xml:space="preserve">UN</t>
          </r>
        </is>
      </c>
      <c r="F210" s="7" t="n">
        <v>20.0</v>
      </c>
      <c r="G210" s="8" t="n">
        <v>46.55</v>
      </c>
      <c r="H210" s="7" t="n">
        <v>22.12</v>
      </c>
      <c r="I210" s="8" t="n">
        <f>ROUND(G210 * ROUND(1 + (H210/100),4),2)</f>
        <v>56.85</v>
      </c>
      <c r="J210" s="8" t="n">
        <f>ROUND(ROUND(F210,2)*ROUND(I210,2),2)</f>
        <v>1137.0</v>
      </c>
    </row>
    <row r="211" customHeight="0" bestFit="1" ht="20">
      <c r="A211" s="5" t="inlineStr">
        <is>
          <r>
            <t xml:space="preserve">13.4</t>
          </r>
        </is>
      </c>
      <c r="B211" s="6" t="inlineStr">
        <is>
          <r>
            <t xml:space="preserve">CP-S12138-PMSLM</t>
          </r>
        </is>
      </c>
      <c r="C211" s="6" t="inlineStr">
        <is>
          <r>
            <t xml:space="preserve">Composições Próprias</t>
          </r>
        </is>
      </c>
      <c r="D211" s="5" t="inlineStr">
        <is>
          <r>
            <t xml:space="preserve">PLACA DE INDICATIVA DE "EXTINTOR" EM PVC, DIM.: 20 X 20 CM (FONTE: ORSE - SE - 2024/09 - S12138)</t>
          </r>
        </is>
      </c>
      <c r="E211" s="6" t="inlineStr">
        <is>
          <r>
            <t xml:space="preserve">UN</t>
          </r>
        </is>
      </c>
      <c r="F211" s="7" t="n">
        <v>6.0</v>
      </c>
      <c r="G211" s="8" t="n">
        <v>39.52</v>
      </c>
      <c r="H211" s="7" t="n">
        <v>22.12</v>
      </c>
      <c r="I211" s="8" t="n">
        <f>ROUND(G211 * ROUND(1 + (H211/100),4),2)</f>
        <v>48.26</v>
      </c>
      <c r="J211" s="8" t="n">
        <f>ROUND(ROUND(F211,2)*ROUND(I211,2),2)</f>
        <v>289.56</v>
      </c>
    </row>
    <row r="212" customHeight="1" ht="20">
      <c r="A212" s="3" t="inlineStr">
        <is>
          <r>
            <t xml:space="preserve">14</t>
          </r>
        </is>
      </c>
      <c r="B212" s="3" t="inlineStr">
        <is>
          <r>
            <t xml:space="preserve">SERVIÇOS FINAIS</t>
          </r>
        </is>
      </c>
      <c r="C212" s="3" t="inlineStr"/>
      <c r="D212" s="3" t="inlineStr"/>
      <c r="E212" s="3" t="inlineStr"/>
      <c r="F212" s="3" t="inlineStr"/>
      <c r="G212" s="3" t="inlineStr">
        <f>ROUND(F213*G213,2)+ROUND(F214*G214,2)+ROUND(F215*G215,2)</f>
      </c>
      <c r="H212" s="3" t="inlineStr"/>
      <c r="I212" s="3" t="inlineStr"/>
      <c r="J212" s="4" t="n">
        <f>ROUND(SUM(J213:J215),2)</f>
        <v>3833.62</v>
      </c>
    </row>
    <row r="213" customHeight="0" bestFit="1" ht="20">
      <c r="A213" s="5" t="inlineStr">
        <is>
          <r>
            <t xml:space="preserve">14.1</t>
          </r>
        </is>
      </c>
      <c r="B213" s="6" t="inlineStr">
        <is>
          <r>
            <t xml:space="preserve">CP-S00005-PMSLM</t>
          </r>
        </is>
      </c>
      <c r="C213" s="6" t="inlineStr">
        <is>
          <r>
            <t xml:space="preserve">Composições Próprias</t>
          </r>
        </is>
      </c>
      <c r="D213" s="5" t="inlineStr">
        <is>
          <r>
            <t xml:space="preserve">PLACA DE INAUGURAÇÃO DE OBRA METÁLICA *40X 60*CM (FONTE: ORSE - SE - 2021/06 - S00005)</t>
          </r>
        </is>
      </c>
      <c r="E213" s="6" t="inlineStr">
        <is>
          <r>
            <t xml:space="preserve">UN</t>
          </r>
        </is>
      </c>
      <c r="F213" s="7" t="n">
        <v>1.0</v>
      </c>
      <c r="G213" s="8" t="n">
        <v>1240.94</v>
      </c>
      <c r="H213" s="7" t="n">
        <v>22.12</v>
      </c>
      <c r="I213" s="8" t="n">
        <f>ROUND(G213 * ROUND(1 + (H213/100),4),2)</f>
        <v>1515.44</v>
      </c>
      <c r="J213" s="8" t="n">
        <f>ROUND(ROUND(F213,2)*ROUND(I213,2),2)</f>
        <v>1515.44</v>
      </c>
    </row>
    <row r="214" customHeight="0" bestFit="1" ht="28">
      <c r="A214" s="5" t="inlineStr">
        <is>
          <r>
            <t xml:space="preserve">14.2</t>
          </r>
        </is>
      </c>
      <c r="B214" s="6" t="inlineStr">
        <is>
          <r>
            <t xml:space="preserve">CP-S12431-PMSLM</t>
          </r>
        </is>
      </c>
      <c r="C214" s="6" t="inlineStr">
        <is>
          <r>
            <t xml:space="preserve">Composições Próprias</t>
          </r>
        </is>
      </c>
      <c r="D214" s="5" t="inlineStr">
        <is>
          <r>
            <t xml:space="preserve">PLACA INDICATIVA ACRILICO TRANSPARENTE ADESIVADA E=6MM, PARA SINALIZACAO DE PORTAS, BORDA POLIDA, DIM.: 0.25 X 0.08 M, FORNECIMENTO E INSTALAÇÃO (FONTE: ORSE - SE - 2023/09 - S12431)</t>
          </r>
        </is>
      </c>
      <c r="E214" s="6" t="inlineStr">
        <is>
          <r>
            <t xml:space="preserve">UN</t>
          </r>
        </is>
      </c>
      <c r="F214" s="7" t="n">
        <v>11.0</v>
      </c>
      <c r="G214" s="8" t="n">
        <v>56.68</v>
      </c>
      <c r="H214" s="7" t="n">
        <v>22.12</v>
      </c>
      <c r="I214" s="8" t="n">
        <f>ROUND(G214 * ROUND(1 + (H214/100),4),2)</f>
        <v>69.22</v>
      </c>
      <c r="J214" s="8" t="n">
        <f>ROUND(ROUND(F214,2)*ROUND(I214,2),2)</f>
        <v>761.42</v>
      </c>
    </row>
    <row r="215" customHeight="0" bestFit="1" ht="20">
      <c r="A215" s="5" t="inlineStr">
        <is>
          <r>
            <t xml:space="preserve">14.3</t>
          </r>
        </is>
      </c>
      <c r="B215" s="6" t="inlineStr">
        <is>
          <r>
            <t xml:space="preserve">CP-9537-PMSLM</t>
          </r>
        </is>
      </c>
      <c r="C215" s="6" t="inlineStr">
        <is>
          <r>
            <t xml:space="preserve">Composições Próprias</t>
          </r>
        </is>
      </c>
      <c r="D215" s="5" t="inlineStr">
        <is>
          <r>
            <t xml:space="preserve">LIMPEZA FINAL DA OBRA (FONTE: SINAPI - PE - 9537)</t>
          </r>
        </is>
      </c>
      <c r="E215" s="6" t="inlineStr">
        <is>
          <r>
            <t xml:space="preserve">M2</t>
          </r>
        </is>
      </c>
      <c r="F215" s="7" t="n">
        <v>270.27</v>
      </c>
      <c r="G215" s="8" t="n">
        <v>4.72</v>
      </c>
      <c r="H215" s="7" t="n">
        <v>22.12</v>
      </c>
      <c r="I215" s="8" t="n">
        <f>ROUND(G215 * ROUND(1 + (H215/100),4),2)</f>
        <v>5.76</v>
      </c>
      <c r="J215" s="8" t="n">
        <f>ROUND(ROUND(F215,2)*ROUND(I215,2),2)</f>
        <v>1556.76</v>
      </c>
    </row>
    <row r="216" customHeight="1" ht="15">
      <c r="A216" s="9" t="inlineStr"/>
      <c r="B216" s="9" t="inlineStr"/>
      <c r="C216" s="9" t="inlineStr"/>
      <c r="D216" s="9" t="inlineStr"/>
      <c r="E216" s="9" t="inlineStr"/>
      <c r="F216" s="9" t="inlineStr"/>
      <c r="G216" s="9" t="inlineStr"/>
      <c r="H216" s="10" t="inlineStr">
        <is>
          <r>
            <t xml:space="preserve">VALOR TOTAL:</t>
          </r>
        </is>
      </c>
      <c r="I216" s="10" t="inlineStr"/>
      <c r="J216" s="4" t="n">
        <f>J3+J5+J8+J21+J30+J59+J65+J72+J77+J162+J193+J202+J207+J212</f>
        <v>438105.39</v>
      </c>
    </row>
    <row r="217" customHeight="1" ht="15">
      <c r="A217" s="11" t="inlineStr">
        <is>
          <r>
            <t xml:space="preserve">Quatrocentos e Trinta e Oito Mil Cento e Cinco reais e Trinta e Nove centavos</t>
          </r>
        </is>
      </c>
      <c r="B217" s="11" t="inlineStr"/>
      <c r="C217" s="11" t="inlineStr"/>
      <c r="D217" s="11" t="inlineStr"/>
      <c r="E217" s="11" t="inlineStr"/>
      <c r="F217" s="11" t="inlineStr"/>
      <c r="G217" s="11" t="inlineStr"/>
      <c r="H217" s="11" t="inlineStr"/>
      <c r="I217" s="11" t="inlineStr"/>
      <c r="J217" s="11" t="inlineStr"/>
    </row>
  </sheetData>
  <mergeCells>
    <mergeCell ref="A1:J1"/>
    <mergeCell ref="B3:I3"/>
    <mergeCell ref="B5:I5"/>
    <mergeCell ref="B8:I8"/>
    <mergeCell ref="B21:I21"/>
    <mergeCell ref="B30:I30"/>
    <mergeCell ref="B31:I31"/>
    <mergeCell ref="B40:I40"/>
    <mergeCell ref="B49:I49"/>
    <mergeCell ref="B54:I54"/>
    <mergeCell ref="B59:I59"/>
    <mergeCell ref="B65:I65"/>
    <mergeCell ref="B72:I72"/>
    <mergeCell ref="B77:I77"/>
    <mergeCell ref="B78:I78"/>
    <mergeCell ref="B91:I91"/>
    <mergeCell ref="B96:I96"/>
    <mergeCell ref="B109:I109"/>
    <mergeCell ref="B114:I114"/>
    <mergeCell ref="B122:I122"/>
    <mergeCell ref="B129:I129"/>
    <mergeCell ref="B136:I136"/>
    <mergeCell ref="B153:I153"/>
    <mergeCell ref="B162:I162"/>
    <mergeCell ref="B163:I163"/>
    <mergeCell ref="B170:I170"/>
    <mergeCell ref="B175:I175"/>
    <mergeCell ref="B177:I177"/>
    <mergeCell ref="B181:I181"/>
    <mergeCell ref="B185:I185"/>
    <mergeCell ref="B188:I188"/>
    <mergeCell ref="B190:I190"/>
    <mergeCell ref="B193:I193"/>
    <mergeCell ref="B202:I202"/>
    <mergeCell ref="B207:I207"/>
    <mergeCell ref="B212:I212"/>
    <mergeCell ref="H216:I216"/>
    <mergeCell ref="A217:J217"/>
  </mergeCells>
  <pageMargins left="0.5" right="0.5" top="0.5" bottom="0.5" header="0.0" footer="0.0"/>
  <pageSetup orientation="landscape" paperSize="77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